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75" windowWidth="15180" windowHeight="8820" tabRatio="903" activeTab="2"/>
  </bookViews>
  <sheets>
    <sheet name="Retribuciones 2019" sheetId="1" r:id="rId1"/>
    <sheet name="Funcionarios 2019" sheetId="2" r:id="rId2"/>
    <sheet name="Laborales 2019" sheetId="3" r:id="rId3"/>
    <sheet name="Alta Dirección 2019" sheetId="4" r:id="rId4"/>
  </sheets>
  <externalReferences>
    <externalReference r:id="rId7"/>
  </externalReferences>
  <definedNames>
    <definedName name="_xlnm.Print_Area" localSheetId="3">'Alta Dirección 2019'!$A$1:$F$4</definedName>
    <definedName name="_xlnm.Print_Area" localSheetId="1">'Funcionarios 2019'!$A$1:$O$65</definedName>
    <definedName name="_xlnm.Print_Area" localSheetId="2">'Laborales 2019'!$A$1:$N$63</definedName>
    <definedName name="REFSALDESTINO">'[1]REFERENCIAS'!$A$11:$B$42</definedName>
    <definedName name="REFSALGRUPO">'[1]REFERENCIAS'!$A$3:$D$9</definedName>
    <definedName name="SALDESTINO">#REF!</definedName>
    <definedName name="saldestino1">#REF!</definedName>
    <definedName name="SALGRUPO">#REF!</definedName>
    <definedName name="salgrupo1">#REF!</definedName>
  </definedNames>
  <calcPr fullCalcOnLoad="1"/>
</workbook>
</file>

<file path=xl/comments1.xml><?xml version="1.0" encoding="utf-8"?>
<comments xmlns="http://schemas.openxmlformats.org/spreadsheetml/2006/main">
  <authors>
    <author>Alberto Mesa Su?rez</author>
  </authors>
  <commentList>
    <comment ref="L9" authorId="0">
      <text>
        <r>
          <rPr>
            <b/>
            <sz val="9"/>
            <rFont val="Calibri"/>
            <family val="2"/>
          </rPr>
          <t>Valor comunicado por Cabtfe. El 10/01/19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W9" authorId="0">
      <text>
        <r>
          <rPr>
            <b/>
            <sz val="9"/>
            <rFont val="Calibri"/>
            <family val="2"/>
          </rPr>
          <t>Valor comunicado por Cabtfe. El 10/01/19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<sst xmlns="http://schemas.openxmlformats.org/spreadsheetml/2006/main" count="315" uniqueCount="157">
  <si>
    <t>Categoría Prof.</t>
  </si>
  <si>
    <t>Gr.</t>
  </si>
  <si>
    <t>Nº Contratos</t>
  </si>
  <si>
    <t>Sueldo anual</t>
  </si>
  <si>
    <t>Pagas extras</t>
  </si>
  <si>
    <t>Gerente</t>
  </si>
  <si>
    <t>Denom. del Puesto</t>
  </si>
  <si>
    <t>Gr</t>
  </si>
  <si>
    <t>Sdo. Base</t>
  </si>
  <si>
    <t>Total Retrib. Básicas</t>
  </si>
  <si>
    <t>Resid.</t>
  </si>
  <si>
    <t>Unidad Técnica de Diseño Gráfico de Recursos Hidráulicos</t>
  </si>
  <si>
    <t>Programador de Apoyo Informático a usuarios</t>
  </si>
  <si>
    <t>Técn. Aux. de Control de Infraestructura</t>
  </si>
  <si>
    <t>Técn. Aux. de Control de Ejecución de Obras I</t>
  </si>
  <si>
    <t>Vigilante de Recursos I</t>
  </si>
  <si>
    <t>Vigilante de Obras II</t>
  </si>
  <si>
    <t>Vigilante de Recursos II</t>
  </si>
  <si>
    <t>Ordenanza Conductor I</t>
  </si>
  <si>
    <t>Vigilante de Obras IV</t>
  </si>
  <si>
    <t>Auxiliar Administrativo de Comunicaciones con el Exterior</t>
  </si>
  <si>
    <t>Programador de Gestión y Mantenimiento de la Información II</t>
  </si>
  <si>
    <t>Técnico Especialista de Control de Calidad Ambiental</t>
  </si>
  <si>
    <t>Auxiliar Administrativo de Apoyo Administrativo de Infraestructura I</t>
  </si>
  <si>
    <t>Auxliar Administrativo de Apoyo Admtvo. de Recursos Hidráulicos II</t>
  </si>
  <si>
    <t>Auxiliar Administrativo de Apoyo Administrativo de Infraestructura II</t>
  </si>
  <si>
    <t>Programador de Gestión y Mantenimiento de la Información I</t>
  </si>
  <si>
    <t>Auxliar Administrativo de Apoyo Admtvo. de Recursos Hidráulicos III</t>
  </si>
  <si>
    <t>Auxiliar Administrativo de Apoyo Administrativo de Infraestructura VI</t>
  </si>
  <si>
    <t>Auxiliar Administrativo de Personal</t>
  </si>
  <si>
    <t>Facultativo Superior de Sistemas de Infomación Geográfica II</t>
  </si>
  <si>
    <t>Cód Pto</t>
  </si>
  <si>
    <t>TOTAL RETRIB.</t>
  </si>
  <si>
    <t>Jefe del Área de Recursos Hidráulicos</t>
  </si>
  <si>
    <t>Jefe del  Área de Infraestructura Hidráulica</t>
  </si>
  <si>
    <t>Jefe del  Dpto. de Aguas Superficiales</t>
  </si>
  <si>
    <t>B</t>
  </si>
  <si>
    <t>Jefe de la Sección Administrativa de Contratación</t>
  </si>
  <si>
    <t>Jefe del  Dpto.  de Gestión Económica</t>
  </si>
  <si>
    <t>Jefe de la Sección Técnica de  Recursos Subterráneos I</t>
  </si>
  <si>
    <t>Jefe de la  Sección Técnica de Recursos Subterráneos II</t>
  </si>
  <si>
    <t>Jefe de la Sección Técnica de Ejecución de Obras I</t>
  </si>
  <si>
    <t>Unidad Técnica de  Diseño Gráfico de Infraestructura</t>
  </si>
  <si>
    <t>Auxiliar Administrativo de apoyo a la Secretaría</t>
  </si>
  <si>
    <t>Jefe de la Sección Técnica de Recursos Subterráneos III</t>
  </si>
  <si>
    <t>Jefe de la Sección de Gestión Administrativa de Recursos Hidráulicos</t>
  </si>
  <si>
    <t>Jefe de la Sección Técnica de Control de Obras de Encauzamiento</t>
  </si>
  <si>
    <t>Puntos C.E.</t>
  </si>
  <si>
    <t>GRUPO</t>
  </si>
  <si>
    <t>Nivel C.D.</t>
  </si>
  <si>
    <t xml:space="preserve">Puntos C.E. </t>
  </si>
  <si>
    <t>Técnico de la  Unidad Técnica de Inspección de Servicios Exteriores</t>
  </si>
  <si>
    <t>Técnico de la Unidad Técnica de Actuaciones en Cauces IV</t>
  </si>
  <si>
    <t>Unidad Básica de Control de Cauces</t>
  </si>
  <si>
    <t>Vigilante de Obras VI</t>
  </si>
  <si>
    <t>Vigilante de Obras VII</t>
  </si>
  <si>
    <t>Vigilante de Recursos VI</t>
  </si>
  <si>
    <t>Ordenanza Conductor II</t>
  </si>
  <si>
    <t>Jefe del Dto. de Gestión Administrativa de Infraestructura</t>
  </si>
  <si>
    <t>Auxiliar Administrativo  de apoyo a la Intervención</t>
  </si>
  <si>
    <t>Auxiliar Administrativo de Contratación</t>
  </si>
  <si>
    <t>Técnico de la Unidad Técnica de Análisis Territorial</t>
  </si>
  <si>
    <t>Ordenanza Conductor III</t>
  </si>
  <si>
    <t>Auxiliar Administrativo de Apoyo Administrativo de Infraestructura VII</t>
  </si>
  <si>
    <t>Auxliar Administrativo de Apoyo Admtvo. de Recursos Hidráulicos IV</t>
  </si>
  <si>
    <t>A1</t>
  </si>
  <si>
    <t>A1/A2</t>
  </si>
  <si>
    <t>A2</t>
  </si>
  <si>
    <t>C1</t>
  </si>
  <si>
    <t>C2</t>
  </si>
  <si>
    <t>Jefe de la Sección Técnica de Presupuestos y Contabilidad</t>
  </si>
  <si>
    <t>Jefe de la Sección Técnica de  Planeamiento de Infraestructura</t>
  </si>
  <si>
    <t>SUELDO</t>
  </si>
  <si>
    <t>E</t>
  </si>
  <si>
    <t>RESIDENCIA</t>
  </si>
  <si>
    <t xml:space="preserve">Auxliar Administrativo de Apoyo Admtvo. A la Gerencia </t>
  </si>
  <si>
    <t>Nivel</t>
  </si>
  <si>
    <t>Complemento de Destino</t>
  </si>
  <si>
    <t>VALOR PUNTO C. E.</t>
  </si>
  <si>
    <t>Técnico Auxiliar de Informatica</t>
  </si>
  <si>
    <t>A2/C1</t>
  </si>
  <si>
    <t>TRIENIOS</t>
  </si>
  <si>
    <t>Importe</t>
  </si>
  <si>
    <t>Total Retrib. Compl.</t>
  </si>
  <si>
    <t>Compl. Destino</t>
  </si>
  <si>
    <t>Compl. Especif.</t>
  </si>
  <si>
    <t>Jefe del Departamento de Recursos Subterráneos</t>
  </si>
  <si>
    <t>Jefe de la Sección Técnica de Actuaciones en Cauces I</t>
  </si>
  <si>
    <t>Jefe de la SecciónTécnica de Programación de Infraestructuras</t>
  </si>
  <si>
    <t>Técnico de la Sección Técnica de Explotación Infraestructuras I</t>
  </si>
  <si>
    <t>Auxiliar Administrativo de Subvenciones</t>
  </si>
  <si>
    <t>Auxiliar Administrativo de Contratación II</t>
  </si>
  <si>
    <t>Auxiliar Administrativo de Apoyo Admtvo. de Recursos Hidráulicos I</t>
  </si>
  <si>
    <t>Técnico Superior en Sistemas de Información I</t>
  </si>
  <si>
    <t>Auxiliar Administrativo de Personal II</t>
  </si>
  <si>
    <t>Técnico de la Ud Técnica de Explotación Infraestructuras III</t>
  </si>
  <si>
    <t>Auxiliar Administrativo de Apoyo Administrativo de Infraestructura IV</t>
  </si>
  <si>
    <t>Auxiliar Administrativo de Apoyo Administrativo de Infraestructura V</t>
  </si>
  <si>
    <t>Auxiliar Administrativo de Apoyo Advo. Recursos Hidráulicos V</t>
  </si>
  <si>
    <t>Auxiliar Administrativo de Gestión Económica I</t>
  </si>
  <si>
    <t>Auxiliar Administrativo de Gestión Económica II</t>
  </si>
  <si>
    <t>Auxiliar Administrativo de Comunicaciones con el Exterior II</t>
  </si>
  <si>
    <t>Técnico de la Unidad Técnica de Actuaciones en Cauces II</t>
  </si>
  <si>
    <t>Técnico de la Unidad Técnica de Actuaciones en Cauces III</t>
  </si>
  <si>
    <t>Auxiliar Administrativo de Apoyo Administrativo de Infraestructura</t>
  </si>
  <si>
    <t>Auxiliar Administrativo de Gestión Económica III</t>
  </si>
  <si>
    <t>Jefe de la Sección Técnica de Explotación de Infraestructuras II</t>
  </si>
  <si>
    <t>Jefe de la Sección de Personal</t>
  </si>
  <si>
    <t>Jefe de Servicio del Área de Administración</t>
  </si>
  <si>
    <t>Técnico de la Unidad Técnica de la Sección de Personal</t>
  </si>
  <si>
    <t>Técnico de la Unidad Administrativa de Infraestructura</t>
  </si>
  <si>
    <t>Auxiliar Técnico de Servicios</t>
  </si>
  <si>
    <t>Jefe de la Sección Administrativa de Gestión Administrativa de Infraestructura</t>
  </si>
  <si>
    <t>Jefe de la Sección Técnica de Proyectos Transversales I</t>
  </si>
  <si>
    <t>Técnico de la Sección Técnica de Gestión d e Obras</t>
  </si>
  <si>
    <t>Técnico de la Sección Técnica de Estudios y Proyectos I</t>
  </si>
  <si>
    <t>Técnico de la Sección Técnica de Estudios y Proyectos II</t>
  </si>
  <si>
    <t xml:space="preserve">Técnico de Control de Ejecución de Obras </t>
  </si>
  <si>
    <t>Técnico de Control de Explotación de Infraestructuras I</t>
  </si>
  <si>
    <t>Técnico de Control de Explotación de Infraestructuras II</t>
  </si>
  <si>
    <t>Jefe de  Sección Admtva. de Asuntos Administrativos</t>
  </si>
  <si>
    <t>Jefe de la Sección Técnica de Proyectos Transversales II</t>
  </si>
  <si>
    <t>Técnico de la Sección Técnica de Gestión de Datos Hidrológicos</t>
  </si>
  <si>
    <t>Vigilante de Recursos III</t>
  </si>
  <si>
    <t>Vigilante de Recursos IV</t>
  </si>
  <si>
    <t>ENERO A DICIEMBRE 2019</t>
  </si>
  <si>
    <t>Auxiliar Administrativo de Gerencia II</t>
  </si>
  <si>
    <t>Total Paga Extras</t>
  </si>
  <si>
    <t>Auxiliar Administrativo de Contratación III</t>
  </si>
  <si>
    <t>Jefe/a de la Unidad Técnica de la Sección de Patrimonio</t>
  </si>
  <si>
    <t>Vigilante de Sistemas</t>
  </si>
  <si>
    <t>Vigilante de Recursos Subterráneos</t>
  </si>
  <si>
    <t>Técnico de Control de Explotación de Infraestructuras III</t>
  </si>
  <si>
    <t>Técnico de Control de Explotación de Infraestructuras IV</t>
  </si>
  <si>
    <t>Técnico de la Sección Técnica de Gestión de Obras de Sistemas I</t>
  </si>
  <si>
    <t>Técnico de la Sección Técnica de Gestión de Obras de Sistemas II</t>
  </si>
  <si>
    <t>Jefe/a de Sección Técnica de Proyectos y Planes</t>
  </si>
  <si>
    <t>Técnico de la Unidad Técnica de Control de Proyectos Externos I</t>
  </si>
  <si>
    <t>Técnico de la Unidad Técnica de Control de Proyectos Externos II</t>
  </si>
  <si>
    <t>Técnico de la Unidad Técnica de Control de Proyectos I</t>
  </si>
  <si>
    <t>Jefe/a de la Sección  de Gestión Administrativa de  Recursos Hidráulicos II</t>
  </si>
  <si>
    <t>Fecha de la ultima actualización de la información del indicador</t>
  </si>
  <si>
    <t xml:space="preserve">Periodicidad de la actualización del indicador </t>
  </si>
  <si>
    <t>Semestral o cuando existan modificaciones</t>
  </si>
  <si>
    <t>CONCEPTOS SALARIALES Y VALORES DE REFERENCIA PARA FUNCIONARIOS/AS Y LABORALES DEL ORGANISMO</t>
  </si>
  <si>
    <t xml:space="preserve">Pagas Extras
SB+CD   /   100% CE   </t>
  </si>
  <si>
    <t xml:space="preserve">Pagas Extras
SB+CD     /   100% CE   </t>
  </si>
  <si>
    <t>PERSONAL DE ALTA DIRECCIÓN</t>
  </si>
  <si>
    <t>PERSONAL FUNCIONARIO</t>
  </si>
  <si>
    <t>PERSONAL LABORAL</t>
  </si>
  <si>
    <t>ENERO A JUNIO 2019</t>
  </si>
  <si>
    <t>EXTRA VERANO 2019</t>
  </si>
  <si>
    <t>JULIO A DICIEMBRE 2019</t>
  </si>
  <si>
    <t>EXTRA DICIEMBRE 2019</t>
  </si>
  <si>
    <t>PUNTO COND. DE TRABAJO</t>
  </si>
  <si>
    <t>PUNTO COMPL. FUNCIONAL</t>
  </si>
  <si>
    <t>31/10/2019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</si>
</sst>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_-* #,##0.00\ _p_t_a_-;\-* #,##0.00\ _p_t_a_-;_-* &quot;-&quot;??\ _p_t_a_-;_-@_-"/>
    <numFmt numFmtId="167" formatCode="0.0000%"/>
    <numFmt numFmtId="168" formatCode="dd/mm/yyyy;@"/>
    <numFmt numFmtId="169" formatCode="#,##0.00;\-#,##0.00;"/>
    <numFmt numFmtId="170" formatCode="#,##0.00_ ;[Red]\-#,##0.00\ "/>
    <numFmt numFmtId="171" formatCode="0.0%"/>
    <numFmt numFmtId="172" formatCode="0.000%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0.0"/>
    <numFmt numFmtId="178" formatCode="mmm\-yyyy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#,##0.00_ ;\-#,##0.00\ "/>
    <numFmt numFmtId="186" formatCode="#,##0.00\ &quot;€&quot;"/>
    <numFmt numFmtId="187" formatCode="0.00_ ;\-0.00\ "/>
  </numFmts>
  <fonts count="6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7"/>
      <color indexed="10"/>
      <name val="Arial"/>
      <family val="2"/>
    </font>
    <font>
      <sz val="7"/>
      <color indexed="1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color indexed="12"/>
      <name val="Arial"/>
      <family val="2"/>
    </font>
    <font>
      <b/>
      <sz val="7"/>
      <color indexed="12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8"/>
      <color indexed="17"/>
      <name val="Arial"/>
      <family val="2"/>
    </font>
    <font>
      <b/>
      <sz val="9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21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4" fillId="28" borderId="1" applyNumberFormat="0" applyAlignment="0" applyProtection="0"/>
    <xf numFmtId="4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7" fillId="20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3" fillId="0" borderId="8" applyNumberFormat="0" applyFill="0" applyAlignment="0" applyProtection="0"/>
    <xf numFmtId="0" fontId="62" fillId="0" borderId="9" applyNumberFormat="0" applyFill="0" applyAlignment="0" applyProtection="0"/>
  </cellStyleXfs>
  <cellXfs count="148">
    <xf numFmtId="0" fontId="0" fillId="0" borderId="0" xfId="0" applyAlignment="1">
      <alignment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4" fontId="10" fillId="0" borderId="0" xfId="51" applyNumberFormat="1" applyFont="1" applyFill="1" applyAlignment="1">
      <alignment horizontal="right" vertical="justify"/>
    </xf>
    <xf numFmtId="4" fontId="11" fillId="0" borderId="0" xfId="51" applyNumberFormat="1" applyFont="1" applyFill="1" applyAlignment="1">
      <alignment horizontal="right" vertical="justify"/>
    </xf>
    <xf numFmtId="4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4" fontId="5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7" fillId="0" borderId="0" xfId="0" applyNumberFormat="1" applyFont="1" applyFill="1" applyAlignment="1">
      <alignment horizontal="right"/>
    </xf>
    <xf numFmtId="4" fontId="7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32" borderId="0" xfId="0" applyFill="1" applyAlignment="1">
      <alignment/>
    </xf>
    <xf numFmtId="0" fontId="0" fillId="0" borderId="0" xfId="0" applyBorder="1" applyAlignment="1">
      <alignment/>
    </xf>
    <xf numFmtId="4" fontId="6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4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4" fontId="6" fillId="32" borderId="0" xfId="0" applyNumberFormat="1" applyFont="1" applyFill="1" applyAlignment="1">
      <alignment horizontal="right"/>
    </xf>
    <xf numFmtId="0" fontId="6" fillId="32" borderId="0" xfId="0" applyFont="1" applyFill="1" applyAlignment="1">
      <alignment/>
    </xf>
    <xf numFmtId="0" fontId="5" fillId="32" borderId="0" xfId="0" applyFont="1" applyFill="1" applyAlignment="1">
      <alignment horizontal="center" vertical="center"/>
    </xf>
    <xf numFmtId="2" fontId="7" fillId="32" borderId="0" xfId="0" applyNumberFormat="1" applyFont="1" applyFill="1" applyAlignment="1">
      <alignment/>
    </xf>
    <xf numFmtId="0" fontId="0" fillId="0" borderId="0" xfId="0" applyAlignment="1">
      <alignment horizontal="left" vertical="justify"/>
    </xf>
    <xf numFmtId="0" fontId="0" fillId="0" borderId="0" xfId="0" applyAlignment="1">
      <alignment horizontal="left" vertical="top"/>
    </xf>
    <xf numFmtId="0" fontId="6" fillId="0" borderId="0" xfId="0" applyFont="1" applyFill="1" applyAlignment="1">
      <alignment horizontal="right"/>
    </xf>
    <xf numFmtId="10" fontId="7" fillId="0" borderId="0" xfId="0" applyNumberFormat="1" applyFont="1" applyFill="1" applyAlignment="1">
      <alignment/>
    </xf>
    <xf numFmtId="10" fontId="6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5" fillId="0" borderId="0" xfId="0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/>
    </xf>
    <xf numFmtId="10" fontId="6" fillId="0" borderId="0" xfId="0" applyNumberFormat="1" applyFont="1" applyFill="1" applyAlignment="1">
      <alignment/>
    </xf>
    <xf numFmtId="14" fontId="0" fillId="0" borderId="0" xfId="0" applyNumberFormat="1" applyAlignment="1">
      <alignment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4" fontId="14" fillId="0" borderId="0" xfId="51" applyNumberFormat="1" applyFont="1" applyFill="1" applyAlignment="1">
      <alignment horizontal="right"/>
    </xf>
    <xf numFmtId="4" fontId="14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4" fontId="14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4" fontId="6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4" fontId="6" fillId="0" borderId="0" xfId="51" applyNumberFormat="1" applyFont="1" applyFill="1" applyAlignment="1">
      <alignment/>
    </xf>
    <xf numFmtId="0" fontId="0" fillId="0" borderId="0" xfId="0" applyFill="1" applyAlignment="1">
      <alignment horizontal="left" vertical="justify"/>
    </xf>
    <xf numFmtId="4" fontId="0" fillId="0" borderId="0" xfId="0" applyNumberFormat="1" applyFill="1" applyAlignment="1">
      <alignment horizontal="left" vertical="justify"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left"/>
    </xf>
    <xf numFmtId="4" fontId="7" fillId="33" borderId="0" xfId="0" applyNumberFormat="1" applyFont="1" applyFill="1" applyBorder="1" applyAlignment="1">
      <alignment horizontal="right"/>
    </xf>
    <xf numFmtId="169" fontId="7" fillId="33" borderId="0" xfId="51" applyNumberFormat="1" applyFont="1" applyFill="1" applyAlignment="1">
      <alignment horizontal="right"/>
    </xf>
    <xf numFmtId="4" fontId="7" fillId="33" borderId="0" xfId="0" applyNumberFormat="1" applyFont="1" applyFill="1" applyAlignment="1">
      <alignment horizontal="right"/>
    </xf>
    <xf numFmtId="0" fontId="7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7" fillId="35" borderId="0" xfId="0" applyFont="1" applyFill="1" applyAlignment="1">
      <alignment horizontal="center"/>
    </xf>
    <xf numFmtId="0" fontId="0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0" fillId="36" borderId="0" xfId="0" applyFont="1" applyFill="1" applyAlignment="1">
      <alignment/>
    </xf>
    <xf numFmtId="0" fontId="63" fillId="35" borderId="0" xfId="0" applyFont="1" applyFill="1" applyAlignment="1">
      <alignment/>
    </xf>
    <xf numFmtId="0" fontId="63" fillId="36" borderId="0" xfId="0" applyFont="1" applyFill="1" applyAlignment="1">
      <alignment/>
    </xf>
    <xf numFmtId="0" fontId="9" fillId="35" borderId="0" xfId="0" applyFont="1" applyFill="1" applyAlignment="1">
      <alignment/>
    </xf>
    <xf numFmtId="4" fontId="14" fillId="33" borderId="0" xfId="51" applyNumberFormat="1" applyFont="1" applyFill="1" applyAlignment="1">
      <alignment horizontal="right"/>
    </xf>
    <xf numFmtId="4" fontId="7" fillId="33" borderId="0" xfId="51" applyNumberFormat="1" applyFont="1" applyFill="1" applyAlignment="1">
      <alignment horizontal="right"/>
    </xf>
    <xf numFmtId="4" fontId="14" fillId="33" borderId="0" xfId="0" applyNumberFormat="1" applyFont="1" applyFill="1" applyAlignment="1">
      <alignment horizontal="right"/>
    </xf>
    <xf numFmtId="49" fontId="7" fillId="33" borderId="0" xfId="0" applyNumberFormat="1" applyFont="1" applyFill="1" applyBorder="1" applyAlignment="1">
      <alignment horizontal="center"/>
    </xf>
    <xf numFmtId="0" fontId="7" fillId="33" borderId="0" xfId="0" applyFont="1" applyFill="1" applyAlignment="1">
      <alignment/>
    </xf>
    <xf numFmtId="0" fontId="4" fillId="0" borderId="0" xfId="0" applyFont="1" applyAlignment="1">
      <alignment/>
    </xf>
    <xf numFmtId="0" fontId="0" fillId="37" borderId="0" xfId="0" applyFill="1" applyAlignment="1">
      <alignment/>
    </xf>
    <xf numFmtId="0" fontId="0" fillId="37" borderId="0" xfId="0" applyFill="1" applyAlignment="1">
      <alignment horizontal="center"/>
    </xf>
    <xf numFmtId="0" fontId="5" fillId="37" borderId="0" xfId="0" applyFont="1" applyFill="1" applyAlignment="1">
      <alignment/>
    </xf>
    <xf numFmtId="2" fontId="4" fillId="0" borderId="0" xfId="0" applyNumberFormat="1" applyFont="1" applyFill="1" applyAlignment="1">
      <alignment horizontal="center" vertical="center" wrapText="1"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0" fontId="0" fillId="0" borderId="0" xfId="0" applyFont="1" applyFill="1" applyAlignment="1">
      <alignment horizontal="center" vertical="center" wrapText="1"/>
    </xf>
    <xf numFmtId="4" fontId="0" fillId="0" borderId="0" xfId="0" applyNumberFormat="1" applyFont="1" applyFill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13" fillId="37" borderId="0" xfId="0" applyFont="1" applyFill="1" applyAlignment="1">
      <alignment/>
    </xf>
    <xf numFmtId="0" fontId="13" fillId="0" borderId="11" xfId="0" applyFont="1" applyFill="1" applyBorder="1" applyAlignment="1">
      <alignment/>
    </xf>
    <xf numFmtId="0" fontId="13" fillId="33" borderId="13" xfId="0" applyFont="1" applyFill="1" applyBorder="1" applyAlignment="1">
      <alignment horizontal="center"/>
    </xf>
    <xf numFmtId="0" fontId="13" fillId="33" borderId="0" xfId="0" applyFont="1" applyFill="1" applyBorder="1" applyAlignment="1">
      <alignment/>
    </xf>
    <xf numFmtId="0" fontId="13" fillId="33" borderId="0" xfId="0" applyFont="1" applyFill="1" applyBorder="1" applyAlignment="1">
      <alignment horizontal="center"/>
    </xf>
    <xf numFmtId="4" fontId="13" fillId="33" borderId="0" xfId="0" applyNumberFormat="1" applyFont="1" applyFill="1" applyBorder="1" applyAlignment="1">
      <alignment horizontal="right"/>
    </xf>
    <xf numFmtId="169" fontId="13" fillId="33" borderId="0" xfId="0" applyNumberFormat="1" applyFont="1" applyFill="1" applyBorder="1" applyAlignment="1">
      <alignment horizontal="right"/>
    </xf>
    <xf numFmtId="4" fontId="23" fillId="33" borderId="0" xfId="0" applyNumberFormat="1" applyFont="1" applyFill="1" applyBorder="1" applyAlignment="1">
      <alignment horizontal="right"/>
    </xf>
    <xf numFmtId="4" fontId="23" fillId="33" borderId="14" xfId="0" applyNumberFormat="1" applyFont="1" applyFill="1" applyBorder="1" applyAlignment="1">
      <alignment horizontal="right"/>
    </xf>
    <xf numFmtId="0" fontId="13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64" fillId="33" borderId="0" xfId="0" applyFont="1" applyFill="1" applyBorder="1" applyAlignment="1">
      <alignment/>
    </xf>
    <xf numFmtId="0" fontId="13" fillId="0" borderId="15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left"/>
    </xf>
    <xf numFmtId="0" fontId="13" fillId="0" borderId="16" xfId="0" applyFont="1" applyFill="1" applyBorder="1" applyAlignment="1">
      <alignment horizontal="center"/>
    </xf>
    <xf numFmtId="4" fontId="13" fillId="0" borderId="16" xfId="0" applyNumberFormat="1" applyFont="1" applyFill="1" applyBorder="1" applyAlignment="1">
      <alignment horizontal="right"/>
    </xf>
    <xf numFmtId="169" fontId="13" fillId="0" borderId="16" xfId="0" applyNumberFormat="1" applyFont="1" applyFill="1" applyBorder="1" applyAlignment="1">
      <alignment horizontal="right"/>
    </xf>
    <xf numFmtId="4" fontId="23" fillId="0" borderId="16" xfId="0" applyNumberFormat="1" applyFont="1" applyFill="1" applyBorder="1" applyAlignment="1">
      <alignment horizontal="right"/>
    </xf>
    <xf numFmtId="4" fontId="23" fillId="33" borderId="17" xfId="0" applyNumberFormat="1" applyFont="1" applyFill="1" applyBorder="1" applyAlignment="1">
      <alignment horizontal="right"/>
    </xf>
    <xf numFmtId="0" fontId="16" fillId="0" borderId="16" xfId="0" applyFont="1" applyFill="1" applyBorder="1" applyAlignment="1">
      <alignment/>
    </xf>
    <xf numFmtId="9" fontId="13" fillId="37" borderId="0" xfId="56" applyFont="1" applyFill="1" applyAlignment="1">
      <alignment/>
    </xf>
    <xf numFmtId="0" fontId="21" fillId="0" borderId="0" xfId="0" applyFont="1" applyFill="1" applyAlignment="1">
      <alignment horizontal="centerContinuous"/>
    </xf>
    <xf numFmtId="0" fontId="20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62" fillId="37" borderId="18" xfId="0" applyNumberFormat="1" applyFont="1" applyFill="1" applyBorder="1" applyAlignment="1">
      <alignment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167" fontId="0" fillId="0" borderId="0" xfId="56" applyNumberFormat="1" applyFont="1" applyBorder="1" applyAlignment="1">
      <alignment/>
    </xf>
    <xf numFmtId="0" fontId="5" fillId="33" borderId="19" xfId="0" applyFont="1" applyFill="1" applyBorder="1" applyAlignment="1">
      <alignment vertical="center" wrapText="1"/>
    </xf>
    <xf numFmtId="0" fontId="5" fillId="33" borderId="20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33" borderId="18" xfId="0" applyFill="1" applyBorder="1" applyAlignment="1">
      <alignment horizontal="center"/>
    </xf>
    <xf numFmtId="4" fontId="0" fillId="33" borderId="18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10" fontId="0" fillId="0" borderId="0" xfId="56" applyNumberFormat="1" applyFont="1" applyAlignment="1">
      <alignment/>
    </xf>
    <xf numFmtId="0" fontId="13" fillId="0" borderId="0" xfId="0" applyFont="1" applyBorder="1" applyAlignment="1">
      <alignment/>
    </xf>
    <xf numFmtId="4" fontId="45" fillId="37" borderId="18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Border="1" applyAlignment="1">
      <alignment horizontal="center"/>
    </xf>
    <xf numFmtId="0" fontId="5" fillId="34" borderId="0" xfId="0" applyFont="1" applyFill="1" applyAlignment="1">
      <alignment horizontal="center"/>
    </xf>
    <xf numFmtId="0" fontId="17" fillId="0" borderId="0" xfId="0" applyFont="1" applyAlignment="1">
      <alignment horizontal="left" vertical="center" wrapText="1"/>
    </xf>
    <xf numFmtId="49" fontId="18" fillId="38" borderId="0" xfId="0" applyNumberFormat="1" applyFont="1" applyFill="1" applyAlignment="1">
      <alignment horizontal="center" vertical="center" wrapText="1"/>
    </xf>
    <xf numFmtId="0" fontId="19" fillId="38" borderId="0" xfId="0" applyFont="1" applyFill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Stine%20Wollman\STINE\2009\CONVENIO%20COLECTIVO\ANEXOS%20CIAT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FERENCIAS"/>
      <sheetName val="ANEXO I"/>
      <sheetName val="ANEXO III"/>
      <sheetName val="ANEXO IV"/>
      <sheetName val="ANEXO V"/>
      <sheetName val="ANEXO VI "/>
      <sheetName val="ANEXO VII"/>
      <sheetName val="ANEXO VIII"/>
      <sheetName val="ANEXO IX"/>
      <sheetName val="ANEXO X"/>
      <sheetName val="ANEXOXI"/>
      <sheetName val="Especial Dedicación"/>
      <sheetName val="Equiparación complementos 2008"/>
      <sheetName val="REFERENCIAS (2)"/>
      <sheetName val="Equiparación complementos funci"/>
      <sheetName val="CálculComplemento funcional aux"/>
    </sheetNames>
    <sheetDataSet>
      <sheetData sheetId="0">
        <row r="3">
          <cell r="A3" t="str">
            <v>A1</v>
          </cell>
          <cell r="B3">
            <v>1157.82</v>
          </cell>
          <cell r="C3">
            <v>171.0132</v>
          </cell>
          <cell r="D3">
            <v>44.51</v>
          </cell>
        </row>
        <row r="4">
          <cell r="A4" t="str">
            <v>A2</v>
          </cell>
          <cell r="B4">
            <v>982.64</v>
          </cell>
          <cell r="C4">
            <v>139.7706</v>
          </cell>
          <cell r="D4">
            <v>35.62</v>
          </cell>
        </row>
        <row r="5">
          <cell r="A5" t="str">
            <v>B</v>
          </cell>
          <cell r="B5">
            <v>852.81</v>
          </cell>
          <cell r="D5">
            <v>31.04</v>
          </cell>
        </row>
        <row r="6">
          <cell r="A6" t="str">
            <v>C1</v>
          </cell>
          <cell r="B6">
            <v>732.51</v>
          </cell>
          <cell r="C6">
            <v>115.2498</v>
          </cell>
          <cell r="D6">
            <v>26.75</v>
          </cell>
        </row>
        <row r="7">
          <cell r="A7" t="str">
            <v>C2</v>
          </cell>
          <cell r="B7">
            <v>598.95</v>
          </cell>
          <cell r="C7">
            <v>94.98240000000001</v>
          </cell>
          <cell r="D7">
            <v>17.88</v>
          </cell>
        </row>
        <row r="8">
          <cell r="A8" t="str">
            <v>E</v>
          </cell>
          <cell r="B8">
            <v>546.82</v>
          </cell>
          <cell r="D8">
            <v>13.42</v>
          </cell>
        </row>
        <row r="11">
          <cell r="A11">
            <v>30</v>
          </cell>
          <cell r="B11">
            <v>1016.67</v>
          </cell>
        </row>
        <row r="12">
          <cell r="A12">
            <v>29</v>
          </cell>
          <cell r="B12">
            <v>911.92</v>
          </cell>
        </row>
        <row r="13">
          <cell r="A13">
            <v>28</v>
          </cell>
          <cell r="B13">
            <v>873.58</v>
          </cell>
        </row>
        <row r="14">
          <cell r="A14">
            <v>27</v>
          </cell>
          <cell r="B14">
            <v>835.22</v>
          </cell>
        </row>
        <row r="15">
          <cell r="A15">
            <v>26</v>
          </cell>
          <cell r="B15">
            <v>732.74</v>
          </cell>
        </row>
        <row r="16">
          <cell r="A16">
            <v>25</v>
          </cell>
          <cell r="B16">
            <v>650.11</v>
          </cell>
        </row>
        <row r="17">
          <cell r="A17">
            <v>24</v>
          </cell>
          <cell r="B17">
            <v>611.76</v>
          </cell>
        </row>
        <row r="18">
          <cell r="A18">
            <v>23</v>
          </cell>
          <cell r="B18">
            <v>573.43</v>
          </cell>
        </row>
        <row r="19">
          <cell r="A19">
            <v>22</v>
          </cell>
          <cell r="B19">
            <v>535.06</v>
          </cell>
        </row>
        <row r="20">
          <cell r="A20">
            <v>21</v>
          </cell>
          <cell r="B20">
            <v>496.76</v>
          </cell>
        </row>
        <row r="21">
          <cell r="A21">
            <v>20</v>
          </cell>
          <cell r="B21">
            <v>461.45</v>
          </cell>
        </row>
        <row r="22">
          <cell r="A22">
            <v>19</v>
          </cell>
          <cell r="B22">
            <v>437.89</v>
          </cell>
        </row>
        <row r="23">
          <cell r="A23">
            <v>18</v>
          </cell>
          <cell r="B23">
            <v>414.31</v>
          </cell>
        </row>
        <row r="24">
          <cell r="A24">
            <v>17</v>
          </cell>
          <cell r="B24">
            <v>390.74</v>
          </cell>
        </row>
        <row r="25">
          <cell r="A25">
            <v>16</v>
          </cell>
          <cell r="B25">
            <v>367.23</v>
          </cell>
        </row>
        <row r="26">
          <cell r="A26">
            <v>15</v>
          </cell>
          <cell r="B26">
            <v>343.63</v>
          </cell>
        </row>
        <row r="27">
          <cell r="A27">
            <v>14</v>
          </cell>
          <cell r="B27">
            <v>320.09</v>
          </cell>
        </row>
        <row r="28">
          <cell r="A28">
            <v>13</v>
          </cell>
          <cell r="B28">
            <v>296.5</v>
          </cell>
        </row>
        <row r="29">
          <cell r="A29">
            <v>12</v>
          </cell>
          <cell r="B29">
            <v>272.93</v>
          </cell>
        </row>
        <row r="30">
          <cell r="A30">
            <v>11</v>
          </cell>
          <cell r="B30">
            <v>249.37</v>
          </cell>
        </row>
        <row r="31">
          <cell r="A31">
            <v>10</v>
          </cell>
          <cell r="B31">
            <v>225.83</v>
          </cell>
        </row>
        <row r="32">
          <cell r="A32">
            <v>9</v>
          </cell>
          <cell r="B32">
            <v>214.05</v>
          </cell>
        </row>
        <row r="33">
          <cell r="A33">
            <v>8</v>
          </cell>
          <cell r="B33">
            <v>202.24</v>
          </cell>
        </row>
        <row r="34">
          <cell r="A34">
            <v>7</v>
          </cell>
          <cell r="B34">
            <v>190.47</v>
          </cell>
        </row>
        <row r="35">
          <cell r="A35">
            <v>6</v>
          </cell>
          <cell r="B35">
            <v>178.69</v>
          </cell>
        </row>
        <row r="36">
          <cell r="A36">
            <v>5</v>
          </cell>
          <cell r="B36">
            <v>166.9</v>
          </cell>
        </row>
        <row r="37">
          <cell r="A37">
            <v>4</v>
          </cell>
          <cell r="B37">
            <v>149.24</v>
          </cell>
        </row>
        <row r="38">
          <cell r="A38">
            <v>3</v>
          </cell>
          <cell r="B38">
            <v>131.62</v>
          </cell>
        </row>
        <row r="39">
          <cell r="A39">
            <v>2</v>
          </cell>
          <cell r="B39">
            <v>113.93</v>
          </cell>
        </row>
        <row r="40">
          <cell r="A40">
            <v>1</v>
          </cell>
          <cell r="B40">
            <v>96.28</v>
          </cell>
        </row>
        <row r="41">
          <cell r="A41">
            <v>0</v>
          </cell>
          <cell r="B4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0"/>
  <sheetViews>
    <sheetView zoomScale="130" zoomScaleNormal="130" zoomScaleSheetLayoutView="100" workbookViewId="0" topLeftCell="G1">
      <selection activeCell="P2" sqref="P2:T2"/>
    </sheetView>
  </sheetViews>
  <sheetFormatPr defaultColWidth="11.421875" defaultRowHeight="12.75"/>
  <cols>
    <col min="1" max="1" width="15.421875" style="0" hidden="1" customWidth="1"/>
    <col min="2" max="2" width="10.7109375" style="0" hidden="1" customWidth="1"/>
    <col min="3" max="3" width="12.8515625" style="0" hidden="1" customWidth="1"/>
    <col min="4" max="4" width="22.7109375" style="0" hidden="1" customWidth="1"/>
    <col min="5" max="5" width="8.140625" style="17" hidden="1" customWidth="1"/>
    <col min="6" max="6" width="12.57421875" style="0" hidden="1" customWidth="1"/>
    <col min="7" max="7" width="4.00390625" style="0" customWidth="1"/>
    <col min="8" max="8" width="15.00390625" style="0" customWidth="1"/>
    <col min="9" max="9" width="11.7109375" style="0" bestFit="1" customWidth="1"/>
    <col min="10" max="10" width="11.8515625" style="0" bestFit="1" customWidth="1"/>
    <col min="11" max="11" width="22.57421875" style="0" customWidth="1"/>
    <col min="12" max="12" width="8.421875" style="0" customWidth="1"/>
    <col min="13" max="13" width="3.140625" style="0" customWidth="1"/>
    <col min="14" max="14" width="9.8515625" style="0" customWidth="1"/>
    <col min="15" max="15" width="2.28125" style="0" customWidth="1"/>
    <col min="17" max="17" width="11.28125" style="0" customWidth="1"/>
    <col min="18" max="18" width="5.57421875" style="0" customWidth="1"/>
    <col min="19" max="19" width="11.421875" style="0" customWidth="1"/>
    <col min="20" max="20" width="9.28125" style="0" customWidth="1"/>
    <col min="22" max="22" width="21.28125" style="0" bestFit="1" customWidth="1"/>
    <col min="24" max="24" width="4.421875" style="0" customWidth="1"/>
  </cols>
  <sheetData>
    <row r="1" spans="8:20" ht="15" customHeight="1">
      <c r="H1" s="141" t="s">
        <v>141</v>
      </c>
      <c r="I1" s="141"/>
      <c r="J1" s="141"/>
      <c r="K1" s="141"/>
      <c r="L1" s="141"/>
      <c r="M1" s="141"/>
      <c r="N1" s="141"/>
      <c r="O1" s="141"/>
      <c r="P1" s="142" t="s">
        <v>156</v>
      </c>
      <c r="Q1" s="142"/>
      <c r="R1" s="142"/>
      <c r="S1" s="142"/>
      <c r="T1" s="142"/>
    </row>
    <row r="2" spans="8:20" ht="15" customHeight="1">
      <c r="H2" s="141" t="s">
        <v>142</v>
      </c>
      <c r="I2" s="141"/>
      <c r="J2" s="141"/>
      <c r="K2" s="141"/>
      <c r="L2" s="141"/>
      <c r="M2" s="141"/>
      <c r="N2" s="141"/>
      <c r="O2" s="141"/>
      <c r="P2" s="143" t="s">
        <v>143</v>
      </c>
      <c r="Q2" s="143"/>
      <c r="R2" s="143"/>
      <c r="S2" s="143"/>
      <c r="T2" s="143"/>
    </row>
    <row r="3" ht="12.75">
      <c r="H3" s="3" t="s">
        <v>125</v>
      </c>
    </row>
    <row r="4" spans="5:19" ht="12.75" customHeight="1">
      <c r="E4"/>
      <c r="H4" s="3" t="s">
        <v>144</v>
      </c>
      <c r="I4" s="3"/>
      <c r="J4" s="78"/>
      <c r="K4" s="3"/>
      <c r="L4" s="3"/>
      <c r="M4" s="3"/>
      <c r="N4" s="3"/>
      <c r="O4" s="3"/>
      <c r="P4" s="3"/>
      <c r="R4" s="116"/>
      <c r="S4" s="116"/>
    </row>
    <row r="5" spans="5:19" ht="12.75">
      <c r="E5"/>
      <c r="R5" s="116"/>
      <c r="S5" s="116"/>
    </row>
    <row r="6" spans="1:26" ht="12.75">
      <c r="A6" s="34"/>
      <c r="B6" s="35"/>
      <c r="C6" s="36"/>
      <c r="D6" s="37"/>
      <c r="H6" s="140" t="s">
        <v>150</v>
      </c>
      <c r="I6" s="140"/>
      <c r="J6" s="140"/>
      <c r="K6" s="140"/>
      <c r="L6" s="140"/>
      <c r="N6" s="3"/>
      <c r="P6" s="3" t="s">
        <v>151</v>
      </c>
      <c r="S6" s="140" t="s">
        <v>152</v>
      </c>
      <c r="T6" s="140"/>
      <c r="U6" s="140"/>
      <c r="V6" s="140"/>
      <c r="W6" s="140"/>
      <c r="Y6" s="3"/>
      <c r="Z6" s="3" t="s">
        <v>153</v>
      </c>
    </row>
    <row r="8" spans="8:27" ht="38.25">
      <c r="H8" s="117" t="s">
        <v>48</v>
      </c>
      <c r="I8" s="117" t="s">
        <v>72</v>
      </c>
      <c r="J8" s="117" t="s">
        <v>81</v>
      </c>
      <c r="K8" s="118" t="s">
        <v>74</v>
      </c>
      <c r="L8" s="117" t="s">
        <v>78</v>
      </c>
      <c r="N8" s="117" t="s">
        <v>48</v>
      </c>
      <c r="P8" s="117" t="s">
        <v>72</v>
      </c>
      <c r="Q8" s="117" t="s">
        <v>81</v>
      </c>
      <c r="S8" s="117" t="s">
        <v>48</v>
      </c>
      <c r="T8" s="117" t="s">
        <v>72</v>
      </c>
      <c r="U8" s="117" t="s">
        <v>81</v>
      </c>
      <c r="V8" s="118" t="s">
        <v>74</v>
      </c>
      <c r="W8" s="117" t="s">
        <v>78</v>
      </c>
      <c r="Y8" s="117" t="s">
        <v>48</v>
      </c>
      <c r="Z8" s="117" t="s">
        <v>72</v>
      </c>
      <c r="AA8" s="117" t="s">
        <v>81</v>
      </c>
    </row>
    <row r="9" spans="8:27" ht="15">
      <c r="H9" s="119" t="s">
        <v>65</v>
      </c>
      <c r="I9" s="120">
        <v>1177.08</v>
      </c>
      <c r="J9" s="120">
        <v>45.29</v>
      </c>
      <c r="K9" s="120">
        <v>182.08</v>
      </c>
      <c r="L9" s="121">
        <v>21.43</v>
      </c>
      <c r="N9" s="119" t="s">
        <v>65</v>
      </c>
      <c r="P9" s="120">
        <v>726.35</v>
      </c>
      <c r="Q9" s="120">
        <v>27.95</v>
      </c>
      <c r="S9" s="119" t="s">
        <v>65</v>
      </c>
      <c r="T9" s="120">
        <v>1179.96</v>
      </c>
      <c r="U9" s="120">
        <v>45.41</v>
      </c>
      <c r="V9" s="120">
        <v>182.53</v>
      </c>
      <c r="W9" s="121">
        <v>21.49</v>
      </c>
      <c r="Y9" s="119" t="s">
        <v>65</v>
      </c>
      <c r="Z9" s="120">
        <v>728.13</v>
      </c>
      <c r="AA9" s="120">
        <v>28.02</v>
      </c>
    </row>
    <row r="10" spans="8:27" ht="12.75">
      <c r="H10" s="119" t="s">
        <v>66</v>
      </c>
      <c r="I10" s="120">
        <v>1177.08</v>
      </c>
      <c r="J10" s="120">
        <v>45.29</v>
      </c>
      <c r="K10" s="120">
        <v>182.08</v>
      </c>
      <c r="L10" s="17"/>
      <c r="N10" s="119" t="s">
        <v>66</v>
      </c>
      <c r="P10" s="120">
        <v>726.35</v>
      </c>
      <c r="Q10" s="120">
        <v>27.95</v>
      </c>
      <c r="S10" s="119" t="s">
        <v>66</v>
      </c>
      <c r="T10" s="120">
        <v>1179.06</v>
      </c>
      <c r="U10" s="120">
        <v>45.41</v>
      </c>
      <c r="V10" s="120">
        <v>182.53</v>
      </c>
      <c r="W10" s="17"/>
      <c r="Y10" s="119" t="s">
        <v>66</v>
      </c>
      <c r="Z10" s="120">
        <v>728.13</v>
      </c>
      <c r="AA10" s="120">
        <v>28.02</v>
      </c>
    </row>
    <row r="11" spans="8:27" ht="12.75">
      <c r="H11" s="119" t="s">
        <v>67</v>
      </c>
      <c r="I11" s="120">
        <v>1017.79</v>
      </c>
      <c r="J11" s="120">
        <v>36.93</v>
      </c>
      <c r="K11" s="120">
        <v>148.82</v>
      </c>
      <c r="L11" s="17"/>
      <c r="N11" s="119" t="s">
        <v>67</v>
      </c>
      <c r="P11" s="120">
        <v>742.29</v>
      </c>
      <c r="Q11" s="120">
        <v>26.93</v>
      </c>
      <c r="S11" s="119" t="s">
        <v>67</v>
      </c>
      <c r="T11" s="120">
        <v>1020.28</v>
      </c>
      <c r="U11" s="120">
        <v>37.03</v>
      </c>
      <c r="V11" s="120">
        <v>149.19</v>
      </c>
      <c r="W11" s="17"/>
      <c r="Y11" s="119" t="s">
        <v>67</v>
      </c>
      <c r="Z11" s="120">
        <v>744.11</v>
      </c>
      <c r="AA11" s="120">
        <v>27</v>
      </c>
    </row>
    <row r="12" spans="8:27" ht="12.75">
      <c r="H12" s="119" t="s">
        <v>80</v>
      </c>
      <c r="I12" s="120">
        <v>1017.79</v>
      </c>
      <c r="J12" s="120">
        <v>36.93</v>
      </c>
      <c r="K12" s="120">
        <v>148.82</v>
      </c>
      <c r="L12" s="17"/>
      <c r="N12" s="119" t="s">
        <v>80</v>
      </c>
      <c r="P12" s="120">
        <v>742.29</v>
      </c>
      <c r="Q12" s="120">
        <v>26.93</v>
      </c>
      <c r="S12" s="119" t="s">
        <v>80</v>
      </c>
      <c r="T12" s="120">
        <v>1020.28</v>
      </c>
      <c r="U12" s="120">
        <v>37.03</v>
      </c>
      <c r="V12" s="120">
        <v>149.19</v>
      </c>
      <c r="W12" s="17"/>
      <c r="Y12" s="119" t="s">
        <v>80</v>
      </c>
      <c r="Z12" s="120">
        <v>744.11</v>
      </c>
      <c r="AA12" s="120">
        <v>27</v>
      </c>
    </row>
    <row r="13" spans="8:27" ht="12.75">
      <c r="H13" s="119" t="s">
        <v>36</v>
      </c>
      <c r="I13" s="120">
        <v>889.68</v>
      </c>
      <c r="J13" s="120">
        <v>32.41</v>
      </c>
      <c r="K13" s="120">
        <v>137.9</v>
      </c>
      <c r="L13" s="17"/>
      <c r="N13" s="119" t="s">
        <v>36</v>
      </c>
      <c r="P13" s="120">
        <v>768.94</v>
      </c>
      <c r="Q13" s="120">
        <v>28.02</v>
      </c>
      <c r="S13" s="119" t="s">
        <v>36</v>
      </c>
      <c r="T13" s="120">
        <v>891.86</v>
      </c>
      <c r="U13" s="120">
        <v>32.49</v>
      </c>
      <c r="V13" s="120">
        <v>138.24</v>
      </c>
      <c r="W13" s="17"/>
      <c r="Y13" s="119" t="s">
        <v>36</v>
      </c>
      <c r="Z13" s="120">
        <v>770.83</v>
      </c>
      <c r="AA13" s="120">
        <v>28.09</v>
      </c>
    </row>
    <row r="14" spans="8:27" ht="12.75">
      <c r="H14" s="119" t="s">
        <v>68</v>
      </c>
      <c r="I14" s="120">
        <v>764.19</v>
      </c>
      <c r="J14" s="120">
        <v>27.95</v>
      </c>
      <c r="K14" s="120">
        <v>122.7</v>
      </c>
      <c r="L14" s="17"/>
      <c r="N14" s="119" t="s">
        <v>68</v>
      </c>
      <c r="P14" s="120">
        <v>660.48</v>
      </c>
      <c r="Q14" s="120">
        <v>24.14</v>
      </c>
      <c r="S14" s="119" t="s">
        <v>68</v>
      </c>
      <c r="T14" s="120">
        <v>766.06</v>
      </c>
      <c r="U14" s="120">
        <v>28.02</v>
      </c>
      <c r="V14" s="120">
        <v>123</v>
      </c>
      <c r="W14" s="17"/>
      <c r="Y14" s="119" t="s">
        <v>68</v>
      </c>
      <c r="Z14" s="120">
        <v>662.1</v>
      </c>
      <c r="AA14" s="120">
        <v>24.2</v>
      </c>
    </row>
    <row r="15" spans="8:27" ht="12.75">
      <c r="H15" s="119" t="s">
        <v>69</v>
      </c>
      <c r="I15" s="120">
        <v>636.01</v>
      </c>
      <c r="J15" s="120">
        <v>19.02</v>
      </c>
      <c r="K15" s="120">
        <v>101.15</v>
      </c>
      <c r="L15" s="17"/>
      <c r="N15" s="119" t="s">
        <v>69</v>
      </c>
      <c r="P15" s="120">
        <v>630.21</v>
      </c>
      <c r="Q15" s="120">
        <v>18.84</v>
      </c>
      <c r="S15" s="119" t="s">
        <v>69</v>
      </c>
      <c r="T15" s="120">
        <v>637.57</v>
      </c>
      <c r="U15" s="120">
        <v>19.07</v>
      </c>
      <c r="V15" s="120">
        <v>101.4</v>
      </c>
      <c r="W15" s="17"/>
      <c r="Y15" s="119" t="s">
        <v>69</v>
      </c>
      <c r="Z15" s="120">
        <v>631.76</v>
      </c>
      <c r="AA15" s="120">
        <v>18.89</v>
      </c>
    </row>
    <row r="16" spans="8:27" ht="12.75">
      <c r="H16" s="119" t="s">
        <v>73</v>
      </c>
      <c r="I16" s="120">
        <v>582.11</v>
      </c>
      <c r="J16" s="120">
        <v>14.32</v>
      </c>
      <c r="K16" s="120">
        <v>89.35</v>
      </c>
      <c r="L16" s="17"/>
      <c r="N16" s="119" t="s">
        <v>73</v>
      </c>
      <c r="P16" s="120">
        <v>582.11</v>
      </c>
      <c r="Q16" s="120">
        <v>14.32</v>
      </c>
      <c r="S16" s="119" t="s">
        <v>73</v>
      </c>
      <c r="T16" s="120">
        <v>583.54</v>
      </c>
      <c r="U16" s="120">
        <v>14.36</v>
      </c>
      <c r="V16" s="120">
        <v>89.57</v>
      </c>
      <c r="W16" s="17"/>
      <c r="Y16" s="119" t="s">
        <v>73</v>
      </c>
      <c r="Z16" s="120">
        <v>583.54</v>
      </c>
      <c r="AA16" s="120">
        <v>14.36</v>
      </c>
    </row>
    <row r="17" spans="8:23" ht="12.75">
      <c r="H17" s="34"/>
      <c r="I17" s="35"/>
      <c r="J17" s="36"/>
      <c r="K17" s="37"/>
      <c r="L17" s="17"/>
      <c r="S17" s="34"/>
      <c r="T17" s="35"/>
      <c r="U17" s="36"/>
      <c r="V17" s="37"/>
      <c r="W17" s="17"/>
    </row>
    <row r="18" spans="8:23" ht="38.25">
      <c r="H18" s="122" t="s">
        <v>77</v>
      </c>
      <c r="I18" s="123"/>
      <c r="J18" s="36"/>
      <c r="K18" s="37"/>
      <c r="L18" s="124"/>
      <c r="S18" s="125" t="s">
        <v>77</v>
      </c>
      <c r="T18" s="126"/>
      <c r="V18" s="37"/>
      <c r="W18" s="124"/>
    </row>
    <row r="19" spans="8:20" ht="12.75">
      <c r="H19" s="127" t="s">
        <v>76</v>
      </c>
      <c r="I19" s="127" t="s">
        <v>82</v>
      </c>
      <c r="J19" s="36"/>
      <c r="S19" s="128" t="s">
        <v>76</v>
      </c>
      <c r="T19" s="128" t="s">
        <v>82</v>
      </c>
    </row>
    <row r="20" spans="8:22" ht="12.75">
      <c r="H20" s="129">
        <v>30</v>
      </c>
      <c r="I20" s="120">
        <v>1028.17</v>
      </c>
      <c r="J20" s="130"/>
      <c r="K20" s="131"/>
      <c r="S20" s="132">
        <v>30</v>
      </c>
      <c r="T20" s="133">
        <v>1030.69</v>
      </c>
      <c r="V20" s="131"/>
    </row>
    <row r="21" spans="8:27" ht="12.75">
      <c r="H21" s="129">
        <v>29</v>
      </c>
      <c r="I21" s="120">
        <v>922.2199999999999</v>
      </c>
      <c r="J21" s="11"/>
      <c r="K21" s="134"/>
      <c r="O21" s="35"/>
      <c r="Q21" s="135"/>
      <c r="S21" s="132">
        <v>29</v>
      </c>
      <c r="T21" s="133">
        <v>924.48</v>
      </c>
      <c r="V21" s="134"/>
      <c r="AA21" s="135"/>
    </row>
    <row r="22" spans="8:27" ht="12.75">
      <c r="H22" s="129">
        <v>28</v>
      </c>
      <c r="I22" s="120">
        <v>883.46</v>
      </c>
      <c r="J22" s="11"/>
      <c r="L22" s="17"/>
      <c r="Q22" s="135"/>
      <c r="S22" s="132">
        <v>28</v>
      </c>
      <c r="T22" s="133">
        <v>885.63</v>
      </c>
      <c r="W22" s="17"/>
      <c r="AA22" s="135"/>
    </row>
    <row r="23" spans="8:27" ht="12.75">
      <c r="H23" s="129">
        <v>27</v>
      </c>
      <c r="I23" s="120">
        <v>844.65</v>
      </c>
      <c r="J23" s="11"/>
      <c r="L23" s="37"/>
      <c r="Q23" s="135"/>
      <c r="S23" s="132">
        <v>27</v>
      </c>
      <c r="T23" s="133">
        <v>846.72</v>
      </c>
      <c r="W23" s="37"/>
      <c r="AA23" s="135"/>
    </row>
    <row r="24" spans="8:27" ht="15">
      <c r="H24" s="129">
        <v>26</v>
      </c>
      <c r="I24" s="120">
        <v>741.04</v>
      </c>
      <c r="J24" s="11"/>
      <c r="K24" s="136" t="s">
        <v>154</v>
      </c>
      <c r="L24" s="137">
        <f>L9</f>
        <v>21.43</v>
      </c>
      <c r="Q24" s="135"/>
      <c r="S24" s="132">
        <v>26</v>
      </c>
      <c r="T24" s="133">
        <v>742.86</v>
      </c>
      <c r="V24" s="136" t="s">
        <v>154</v>
      </c>
      <c r="W24" s="137">
        <f>W9</f>
        <v>21.49</v>
      </c>
      <c r="AA24" s="135"/>
    </row>
    <row r="25" spans="8:27" ht="15">
      <c r="H25" s="129">
        <v>25</v>
      </c>
      <c r="I25" s="120">
        <v>657.4566666666666</v>
      </c>
      <c r="J25" s="11"/>
      <c r="K25" s="136" t="s">
        <v>155</v>
      </c>
      <c r="L25" s="137">
        <f>L9</f>
        <v>21.43</v>
      </c>
      <c r="Q25" s="135"/>
      <c r="S25" s="132">
        <v>25</v>
      </c>
      <c r="T25" s="133">
        <v>659.07</v>
      </c>
      <c r="V25" s="136" t="s">
        <v>155</v>
      </c>
      <c r="W25" s="137">
        <f>W9</f>
        <v>21.49</v>
      </c>
      <c r="AA25" s="135"/>
    </row>
    <row r="26" spans="8:27" ht="12.75">
      <c r="H26" s="129">
        <v>24</v>
      </c>
      <c r="I26" s="120">
        <v>618.67</v>
      </c>
      <c r="J26" s="11"/>
      <c r="K26" s="17"/>
      <c r="L26" s="37"/>
      <c r="Q26" s="135"/>
      <c r="S26" s="132">
        <v>24</v>
      </c>
      <c r="T26" s="133">
        <v>620.19</v>
      </c>
      <c r="V26" s="17"/>
      <c r="W26" s="37"/>
      <c r="AA26" s="135"/>
    </row>
    <row r="27" spans="8:27" ht="12.75">
      <c r="H27" s="129">
        <v>23</v>
      </c>
      <c r="I27" s="120">
        <v>579.9399999999999</v>
      </c>
      <c r="J27" s="11"/>
      <c r="K27" s="138"/>
      <c r="L27" s="37"/>
      <c r="Q27" s="135"/>
      <c r="S27" s="132">
        <v>23</v>
      </c>
      <c r="T27" s="133">
        <v>581.36</v>
      </c>
      <c r="V27" s="138"/>
      <c r="W27" s="37"/>
      <c r="AA27" s="135"/>
    </row>
    <row r="28" spans="8:27" ht="12.75">
      <c r="H28" s="129">
        <v>22</v>
      </c>
      <c r="I28" s="120">
        <v>541.12</v>
      </c>
      <c r="J28" s="11"/>
      <c r="K28" s="138"/>
      <c r="L28" s="17"/>
      <c r="Q28" s="135"/>
      <c r="S28" s="129">
        <v>22</v>
      </c>
      <c r="T28" s="120">
        <v>542.45</v>
      </c>
      <c r="V28" s="138"/>
      <c r="W28" s="17"/>
      <c r="AA28" s="135"/>
    </row>
    <row r="29" spans="8:27" ht="12.75">
      <c r="H29" s="129">
        <v>21</v>
      </c>
      <c r="I29" s="120">
        <v>502.40000000000003</v>
      </c>
      <c r="J29" s="11"/>
      <c r="K29" s="138"/>
      <c r="L29" s="37"/>
      <c r="Q29" s="135"/>
      <c r="S29" s="129">
        <v>21</v>
      </c>
      <c r="T29" s="120">
        <v>503.63</v>
      </c>
      <c r="V29" s="138"/>
      <c r="W29" s="37"/>
      <c r="AA29" s="135"/>
    </row>
    <row r="30" spans="8:27" ht="12.75">
      <c r="H30" s="129">
        <v>20</v>
      </c>
      <c r="I30" s="120">
        <v>466.68</v>
      </c>
      <c r="J30" s="11"/>
      <c r="K30" s="138"/>
      <c r="L30" s="37"/>
      <c r="Q30" s="135"/>
      <c r="S30" s="129">
        <v>20</v>
      </c>
      <c r="T30" s="120">
        <v>467.83</v>
      </c>
      <c r="V30" s="138"/>
      <c r="W30" s="37"/>
      <c r="AA30" s="135"/>
    </row>
    <row r="31" spans="8:27" ht="12.75">
      <c r="H31" s="129">
        <v>19</v>
      </c>
      <c r="I31" s="120">
        <v>442.85999999999996</v>
      </c>
      <c r="J31" s="11"/>
      <c r="K31" s="138"/>
      <c r="L31" s="37"/>
      <c r="Q31" s="135"/>
      <c r="S31" s="129">
        <v>19</v>
      </c>
      <c r="T31" s="120">
        <v>443.95</v>
      </c>
      <c r="V31" s="138"/>
      <c r="W31" s="37"/>
      <c r="AA31" s="135"/>
    </row>
    <row r="32" spans="8:27" ht="12.75">
      <c r="H32" s="129">
        <v>18</v>
      </c>
      <c r="I32" s="120">
        <v>418.93666666666667</v>
      </c>
      <c r="J32" s="11"/>
      <c r="K32" s="139"/>
      <c r="L32" s="139"/>
      <c r="Q32" s="135"/>
      <c r="S32" s="129">
        <v>18</v>
      </c>
      <c r="T32" s="120">
        <v>420.05</v>
      </c>
      <c r="V32" s="139"/>
      <c r="W32" s="139"/>
      <c r="AA32" s="135"/>
    </row>
    <row r="33" spans="8:27" ht="12.75">
      <c r="H33" s="129">
        <v>17</v>
      </c>
      <c r="I33" s="120">
        <v>395.18</v>
      </c>
      <c r="J33" s="11"/>
      <c r="K33" s="139"/>
      <c r="L33" s="139"/>
      <c r="Q33" s="135"/>
      <c r="S33" s="129">
        <v>17</v>
      </c>
      <c r="T33" s="120">
        <v>396.15</v>
      </c>
      <c r="V33" s="139"/>
      <c r="W33" s="139"/>
      <c r="AA33" s="135"/>
    </row>
    <row r="34" spans="8:27" ht="12.75">
      <c r="H34" s="129">
        <v>16</v>
      </c>
      <c r="I34" s="120">
        <v>371.41</v>
      </c>
      <c r="J34" s="11"/>
      <c r="K34" s="139"/>
      <c r="L34" s="139"/>
      <c r="Q34" s="135"/>
      <c r="S34" s="129">
        <v>16</v>
      </c>
      <c r="T34" s="120">
        <v>372.32</v>
      </c>
      <c r="V34" s="139"/>
      <c r="W34" s="139"/>
      <c r="AA34" s="135"/>
    </row>
    <row r="35" spans="8:27" ht="12.75">
      <c r="H35" s="129">
        <v>15</v>
      </c>
      <c r="I35" s="120">
        <v>347.53999999999996</v>
      </c>
      <c r="J35" s="11"/>
      <c r="K35" s="139"/>
      <c r="L35" s="139"/>
      <c r="Q35" s="135"/>
      <c r="S35" s="129">
        <v>15</v>
      </c>
      <c r="T35" s="120">
        <v>348.39</v>
      </c>
      <c r="V35" s="139"/>
      <c r="W35" s="139"/>
      <c r="AA35" s="135"/>
    </row>
    <row r="36" spans="8:27" ht="12.75">
      <c r="H36" s="129">
        <v>14</v>
      </c>
      <c r="I36" s="120">
        <v>323.74</v>
      </c>
      <c r="J36" s="11"/>
      <c r="K36" s="139"/>
      <c r="L36" s="139"/>
      <c r="Q36" s="135"/>
      <c r="S36" s="129">
        <v>14</v>
      </c>
      <c r="T36" s="120">
        <v>324.54</v>
      </c>
      <c r="V36" s="139"/>
      <c r="W36" s="139"/>
      <c r="AA36" s="135"/>
    </row>
    <row r="37" spans="8:27" ht="12.75">
      <c r="H37" s="129">
        <v>13</v>
      </c>
      <c r="I37" s="120">
        <v>299.88</v>
      </c>
      <c r="J37" s="11"/>
      <c r="K37" s="139"/>
      <c r="L37" s="139"/>
      <c r="Q37" s="135"/>
      <c r="S37" s="129">
        <v>13</v>
      </c>
      <c r="T37" s="120">
        <v>300.62</v>
      </c>
      <c r="V37" s="139"/>
      <c r="W37" s="139"/>
      <c r="AA37" s="135"/>
    </row>
    <row r="38" spans="8:27" ht="12.75">
      <c r="H38" s="129">
        <v>12</v>
      </c>
      <c r="I38" s="120">
        <v>276.04</v>
      </c>
      <c r="J38" s="11"/>
      <c r="K38" s="139"/>
      <c r="L38" s="139"/>
      <c r="Q38" s="135"/>
      <c r="S38" s="129">
        <v>12</v>
      </c>
      <c r="T38" s="120">
        <v>276.72</v>
      </c>
      <c r="V38" s="139"/>
      <c r="W38" s="139"/>
      <c r="AA38" s="135"/>
    </row>
    <row r="39" spans="8:27" ht="12.75">
      <c r="H39" s="129">
        <v>11</v>
      </c>
      <c r="I39" s="120">
        <v>252.20000000000002</v>
      </c>
      <c r="J39" s="11"/>
      <c r="K39" s="139"/>
      <c r="L39" s="139"/>
      <c r="Q39" s="135"/>
      <c r="S39" s="129">
        <v>11</v>
      </c>
      <c r="T39" s="120">
        <v>252.82</v>
      </c>
      <c r="V39" s="139"/>
      <c r="W39" s="139"/>
      <c r="AA39" s="135"/>
    </row>
    <row r="40" spans="8:27" ht="12.75">
      <c r="H40" s="129">
        <v>10</v>
      </c>
      <c r="I40" s="120">
        <v>228.41</v>
      </c>
      <c r="J40" s="11"/>
      <c r="K40" s="139"/>
      <c r="L40" s="139"/>
      <c r="Q40" s="135"/>
      <c r="S40" s="129">
        <v>10</v>
      </c>
      <c r="T40" s="120">
        <v>228.97</v>
      </c>
      <c r="V40" s="139"/>
      <c r="W40" s="139"/>
      <c r="AA40" s="135"/>
    </row>
    <row r="41" spans="8:27" ht="12.75">
      <c r="H41" s="129">
        <v>9</v>
      </c>
      <c r="I41" s="120">
        <v>216.51</v>
      </c>
      <c r="J41" s="11"/>
      <c r="K41" s="139"/>
      <c r="L41" s="139"/>
      <c r="Q41" s="135"/>
      <c r="S41" s="129">
        <v>9</v>
      </c>
      <c r="T41" s="120">
        <v>217.04</v>
      </c>
      <c r="V41" s="139"/>
      <c r="W41" s="139"/>
      <c r="AA41" s="135"/>
    </row>
    <row r="42" spans="8:27" ht="12.75">
      <c r="H42" s="129">
        <v>8</v>
      </c>
      <c r="I42" s="120">
        <v>204.54999999999998</v>
      </c>
      <c r="J42" s="11"/>
      <c r="K42" s="139"/>
      <c r="L42" s="139"/>
      <c r="Q42" s="135"/>
      <c r="S42" s="129">
        <v>8</v>
      </c>
      <c r="T42" s="120">
        <v>205.06</v>
      </c>
      <c r="V42" s="139"/>
      <c r="W42" s="139"/>
      <c r="AA42" s="135"/>
    </row>
    <row r="43" spans="8:27" ht="12.75">
      <c r="H43" s="129">
        <v>7</v>
      </c>
      <c r="I43" s="120">
        <v>192.65</v>
      </c>
      <c r="J43" s="11"/>
      <c r="K43" s="139"/>
      <c r="L43" s="139"/>
      <c r="Q43" s="135"/>
      <c r="S43" s="129">
        <v>7</v>
      </c>
      <c r="T43" s="120">
        <v>193.13</v>
      </c>
      <c r="V43" s="139"/>
      <c r="W43" s="139"/>
      <c r="AA43" s="135"/>
    </row>
    <row r="44" spans="8:27" ht="12.75">
      <c r="H44" s="129">
        <v>6</v>
      </c>
      <c r="I44" s="120">
        <v>180.73000000000002</v>
      </c>
      <c r="J44" s="11"/>
      <c r="K44" s="139"/>
      <c r="L44" s="139"/>
      <c r="Q44" s="135"/>
      <c r="S44" s="129">
        <v>6</v>
      </c>
      <c r="T44" s="120">
        <v>181.18</v>
      </c>
      <c r="V44" s="139"/>
      <c r="W44" s="139"/>
      <c r="AA44" s="135"/>
    </row>
    <row r="45" spans="8:27" ht="12.75">
      <c r="H45" s="129">
        <v>5</v>
      </c>
      <c r="I45" s="120">
        <v>168.82</v>
      </c>
      <c r="J45" s="11"/>
      <c r="K45" s="139"/>
      <c r="L45" s="139"/>
      <c r="Q45" s="135"/>
      <c r="S45" s="129">
        <v>5</v>
      </c>
      <c r="T45" s="120">
        <v>169.24</v>
      </c>
      <c r="V45" s="139"/>
      <c r="W45" s="139"/>
      <c r="AA45" s="135"/>
    </row>
    <row r="46" spans="8:27" ht="12.75">
      <c r="H46" s="129">
        <v>4</v>
      </c>
      <c r="I46" s="120">
        <v>150.96</v>
      </c>
      <c r="J46" s="11"/>
      <c r="K46" s="139"/>
      <c r="L46" s="139"/>
      <c r="Q46" s="135"/>
      <c r="S46" s="129">
        <v>4</v>
      </c>
      <c r="T46" s="120">
        <v>151.33</v>
      </c>
      <c r="V46" s="139"/>
      <c r="W46" s="139"/>
      <c r="AA46" s="135"/>
    </row>
    <row r="47" spans="8:27" ht="12.75">
      <c r="H47" s="129">
        <v>3</v>
      </c>
      <c r="I47" s="120">
        <v>133.12</v>
      </c>
      <c r="J47" s="11"/>
      <c r="K47" s="139"/>
      <c r="L47" s="139"/>
      <c r="Q47" s="135"/>
      <c r="S47" s="129">
        <v>3</v>
      </c>
      <c r="T47" s="120">
        <v>133.45</v>
      </c>
      <c r="V47" s="139"/>
      <c r="W47" s="139"/>
      <c r="AA47" s="135"/>
    </row>
    <row r="48" spans="8:27" ht="12.75">
      <c r="H48" s="129">
        <v>2</v>
      </c>
      <c r="I48" s="120">
        <v>115.25</v>
      </c>
      <c r="J48" s="11"/>
      <c r="K48" s="139"/>
      <c r="L48" s="139"/>
      <c r="Q48" s="135"/>
      <c r="S48" s="129">
        <v>2</v>
      </c>
      <c r="T48" s="120">
        <v>115.54</v>
      </c>
      <c r="V48" s="139"/>
      <c r="W48" s="139"/>
      <c r="AA48" s="135"/>
    </row>
    <row r="49" spans="8:27" ht="12.75">
      <c r="H49" s="129">
        <v>1</v>
      </c>
      <c r="I49" s="120">
        <v>97.39999999999999</v>
      </c>
      <c r="J49" s="11"/>
      <c r="K49" s="139"/>
      <c r="L49" s="139"/>
      <c r="Q49" s="135"/>
      <c r="S49" s="129">
        <v>1</v>
      </c>
      <c r="T49" s="120">
        <v>97.64</v>
      </c>
      <c r="V49" s="139"/>
      <c r="W49" s="139"/>
      <c r="AA49" s="135"/>
    </row>
    <row r="50" spans="8:27" ht="12.75">
      <c r="H50" s="129">
        <v>1</v>
      </c>
      <c r="I50" s="120">
        <v>97.39999999999999</v>
      </c>
      <c r="J50" s="11"/>
      <c r="K50" s="139"/>
      <c r="L50" s="139"/>
      <c r="Q50" s="135"/>
      <c r="V50" s="139"/>
      <c r="W50" s="139"/>
      <c r="AA50" s="135"/>
    </row>
  </sheetData>
  <sheetProtection/>
  <mergeCells count="44">
    <mergeCell ref="H1:O1"/>
    <mergeCell ref="P1:T1"/>
    <mergeCell ref="H2:O2"/>
    <mergeCell ref="P2:T2"/>
    <mergeCell ref="K36:L36"/>
    <mergeCell ref="K37:L37"/>
    <mergeCell ref="K32:L32"/>
    <mergeCell ref="K33:L33"/>
    <mergeCell ref="K34:L34"/>
    <mergeCell ref="K35:L35"/>
    <mergeCell ref="K38:L38"/>
    <mergeCell ref="K39:L39"/>
    <mergeCell ref="K40:L40"/>
    <mergeCell ref="K41:L41"/>
    <mergeCell ref="H6:L6"/>
    <mergeCell ref="S6:W6"/>
    <mergeCell ref="V32:W32"/>
    <mergeCell ref="V33:W33"/>
    <mergeCell ref="V34:W34"/>
    <mergeCell ref="V35:W35"/>
    <mergeCell ref="V36:W36"/>
    <mergeCell ref="V37:W37"/>
    <mergeCell ref="V38:W38"/>
    <mergeCell ref="V39:W39"/>
    <mergeCell ref="V40:W40"/>
    <mergeCell ref="V41:W41"/>
    <mergeCell ref="V42:W42"/>
    <mergeCell ref="K43:L43"/>
    <mergeCell ref="V43:W43"/>
    <mergeCell ref="K44:L44"/>
    <mergeCell ref="V44:W44"/>
    <mergeCell ref="K45:L45"/>
    <mergeCell ref="V45:W45"/>
    <mergeCell ref="K42:L42"/>
    <mergeCell ref="K50:L50"/>
    <mergeCell ref="V50:W50"/>
    <mergeCell ref="V46:W46"/>
    <mergeCell ref="V47:W47"/>
    <mergeCell ref="K48:L48"/>
    <mergeCell ref="V48:W48"/>
    <mergeCell ref="K49:L49"/>
    <mergeCell ref="V49:W49"/>
    <mergeCell ref="K46:L46"/>
    <mergeCell ref="K47:L47"/>
  </mergeCells>
  <printOptions/>
  <pageMargins left="0.75" right="0.75" top="1" bottom="1" header="0" footer="0"/>
  <pageSetup fitToHeight="3" horizontalDpi="600" verticalDpi="600" orientation="landscape" paperSize="9" scale="6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U580"/>
  <sheetViews>
    <sheetView zoomScale="110" zoomScaleNormal="110" zoomScaleSheetLayoutView="8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20" sqref="B20"/>
    </sheetView>
  </sheetViews>
  <sheetFormatPr defaultColWidth="11.421875" defaultRowHeight="12.75"/>
  <cols>
    <col min="1" max="1" width="4.28125" style="14" customWidth="1"/>
    <col min="2" max="2" width="54.00390625" style="14" customWidth="1"/>
    <col min="3" max="3" width="4.140625" style="14" customWidth="1"/>
    <col min="4" max="4" width="5.00390625" style="14" bestFit="1" customWidth="1"/>
    <col min="5" max="5" width="6.140625" style="52" customWidth="1"/>
    <col min="6" max="6" width="9.8515625" style="52" customWidth="1"/>
    <col min="7" max="7" width="9.28125" style="14" customWidth="1"/>
    <col min="8" max="8" width="10.8515625" style="14" customWidth="1"/>
    <col min="9" max="9" width="9.8515625" style="14" customWidth="1"/>
    <col min="10" max="10" width="10.7109375" style="14" customWidth="1"/>
    <col min="11" max="11" width="10.28125" style="47" customWidth="1"/>
    <col min="12" max="12" width="9.8515625" style="47" customWidth="1"/>
    <col min="13" max="13" width="9.140625" style="47" customWidth="1"/>
    <col min="14" max="14" width="10.140625" style="14" customWidth="1"/>
    <col min="15" max="15" width="11.7109375" style="14" customWidth="1"/>
    <col min="16" max="229" width="11.421875" style="14" customWidth="1"/>
    <col min="230" max="239" width="0" style="14" hidden="1" customWidth="1"/>
    <col min="240" max="16384" width="11.421875" style="14" customWidth="1"/>
  </cols>
  <sheetData>
    <row r="1" spans="1:15" ht="15.75">
      <c r="A1" s="113" t="s">
        <v>148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12.75">
      <c r="A2" s="2"/>
      <c r="B2" s="9"/>
      <c r="C2" s="2"/>
      <c r="D2" s="2"/>
      <c r="E2" s="2"/>
      <c r="F2" s="2"/>
      <c r="G2" s="9"/>
      <c r="H2" s="9"/>
      <c r="I2" s="9"/>
      <c r="J2" s="9"/>
      <c r="K2" s="4"/>
      <c r="L2" s="4"/>
      <c r="M2" s="4"/>
      <c r="N2" s="9"/>
      <c r="O2" s="9"/>
    </row>
    <row r="3" spans="1:15" ht="13.5" thickBot="1">
      <c r="A3" s="2"/>
      <c r="B3" s="9"/>
      <c r="C3" s="2"/>
      <c r="D3" s="2"/>
      <c r="E3" s="2"/>
      <c r="F3" s="2"/>
      <c r="G3" s="9"/>
      <c r="H3" s="31"/>
      <c r="I3" s="9"/>
      <c r="J3" s="9"/>
      <c r="K3" s="4"/>
      <c r="L3" s="4"/>
      <c r="M3" s="4"/>
      <c r="N3" s="9"/>
      <c r="O3" s="13"/>
    </row>
    <row r="4" spans="1:229" s="92" customFormat="1" ht="49.5" customHeight="1">
      <c r="A4" s="87" t="s">
        <v>31</v>
      </c>
      <c r="B4" s="88" t="s">
        <v>6</v>
      </c>
      <c r="C4" s="88" t="s">
        <v>1</v>
      </c>
      <c r="D4" s="88" t="s">
        <v>49</v>
      </c>
      <c r="E4" s="88" t="s">
        <v>50</v>
      </c>
      <c r="F4" s="88" t="s">
        <v>8</v>
      </c>
      <c r="G4" s="144" t="s">
        <v>145</v>
      </c>
      <c r="H4" s="144"/>
      <c r="I4" s="88" t="s">
        <v>127</v>
      </c>
      <c r="J4" s="89" t="s">
        <v>9</v>
      </c>
      <c r="K4" s="88" t="s">
        <v>84</v>
      </c>
      <c r="L4" s="88" t="s">
        <v>85</v>
      </c>
      <c r="M4" s="88" t="s">
        <v>10</v>
      </c>
      <c r="N4" s="89" t="s">
        <v>83</v>
      </c>
      <c r="O4" s="90" t="s">
        <v>32</v>
      </c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</row>
    <row r="5" spans="1:229" s="94" customFormat="1" ht="12" customHeight="1">
      <c r="A5" s="93">
        <v>101</v>
      </c>
      <c r="B5" s="94" t="s">
        <v>33</v>
      </c>
      <c r="C5" s="95" t="s">
        <v>65</v>
      </c>
      <c r="D5" s="95">
        <v>28</v>
      </c>
      <c r="E5" s="95">
        <v>86</v>
      </c>
      <c r="F5" s="58">
        <f>ROUND(VLOOKUP($C5,'Retribuciones 2019'!$H$8:$L$16,2,FALSE)*6+VLOOKUP($C5,'Retribuciones 2019'!$S$8:$W$16,2,FALSE)*6,2)</f>
        <v>14142.24</v>
      </c>
      <c r="G5" s="58">
        <f>VLOOKUP($C5,'Retribuciones 2019'!$N$8:$Q$16,3,FALSE)+VLOOKUP($C5,'Retribuciones 2019'!$Y$8:$AA$16,2,FALSE)+ROUND(VLOOKUP($D5,'Retribuciones 2019'!$H$18:$I$49,2,FALSE),2)+ROUND(VLOOKUP($D5,'Retribuciones 2019'!$S$18:$T$49,2,FALSE),2)</f>
        <v>3223.57</v>
      </c>
      <c r="H5" s="96">
        <f>ROUND(('Retribuciones 2019'!$L$9*$E5*$H$58),2)+ROUND(('Retribuciones 2019'!$W$9*$E5*$H$58),2)</f>
        <v>3691.12</v>
      </c>
      <c r="I5" s="97">
        <f>SUM(G5:H5)</f>
        <v>6914.6900000000005</v>
      </c>
      <c r="J5" s="98">
        <f>SUM(F5:H5)</f>
        <v>21056.93</v>
      </c>
      <c r="K5" s="58">
        <f>ROUND(VLOOKUP($D5,'Retribuciones 2019'!$H$18:$I$49,2,FALSE)*6+VLOOKUP($D5,'Retribuciones 2019'!$S$18:$T$49,2,FALSE)*6,2)</f>
        <v>10614.54</v>
      </c>
      <c r="L5" s="58">
        <f>ROUND('Retribuciones 2019'!$L$9*$E5*6+'Retribuciones 2019'!$W$9*$E5*6,2)</f>
        <v>22146.72</v>
      </c>
      <c r="M5" s="60">
        <f>ROUND(VLOOKUP($C5,'Retribuciones 2019'!$H$8:$K$16,4,FALSE)*6+VLOOKUP($C5,'Retribuciones 2019'!$S$8:$V$16,4,FALSE)*6,2)</f>
        <v>2187.66</v>
      </c>
      <c r="N5" s="98">
        <f aca="true" t="shared" si="0" ref="N5:N36">SUM(K5:M5)</f>
        <v>34948.92</v>
      </c>
      <c r="O5" s="99">
        <f aca="true" t="shared" si="1" ref="O5:O36">J5+N5</f>
        <v>56005.85</v>
      </c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1"/>
      <c r="DE5" s="91"/>
      <c r="DF5" s="91"/>
      <c r="DG5" s="91"/>
      <c r="DH5" s="91"/>
      <c r="DI5" s="91"/>
      <c r="DJ5" s="91"/>
      <c r="DK5" s="91"/>
      <c r="DL5" s="91"/>
      <c r="DM5" s="91"/>
      <c r="DN5" s="91"/>
      <c r="DO5" s="91"/>
      <c r="DP5" s="91"/>
      <c r="DQ5" s="91"/>
      <c r="DR5" s="91"/>
      <c r="DS5" s="91"/>
      <c r="DT5" s="91"/>
      <c r="DU5" s="91"/>
      <c r="DV5" s="91"/>
      <c r="DW5" s="91"/>
      <c r="DX5" s="91"/>
      <c r="DY5" s="91"/>
      <c r="DZ5" s="91"/>
      <c r="EA5" s="91"/>
      <c r="EB5" s="91"/>
      <c r="EC5" s="91"/>
      <c r="ED5" s="91"/>
      <c r="EE5" s="91"/>
      <c r="EF5" s="91"/>
      <c r="EG5" s="91"/>
      <c r="EH5" s="91"/>
      <c r="EI5" s="91"/>
      <c r="EJ5" s="91"/>
      <c r="EK5" s="91"/>
      <c r="EL5" s="91"/>
      <c r="EM5" s="91"/>
      <c r="EN5" s="91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</row>
    <row r="6" spans="1:229" s="94" customFormat="1" ht="12" customHeight="1">
      <c r="A6" s="93">
        <v>102</v>
      </c>
      <c r="B6" s="94" t="s">
        <v>34</v>
      </c>
      <c r="C6" s="95" t="s">
        <v>65</v>
      </c>
      <c r="D6" s="95">
        <v>28</v>
      </c>
      <c r="E6" s="95">
        <v>86</v>
      </c>
      <c r="F6" s="58">
        <f>ROUND(VLOOKUP($C6,'Retribuciones 2019'!$H$8:$L$16,2,FALSE)*6+VLOOKUP($C6,'Retribuciones 2019'!$S$8:$W$16,2,FALSE)*6,2)</f>
        <v>14142.24</v>
      </c>
      <c r="G6" s="58">
        <f>VLOOKUP($C6,'Retribuciones 2019'!$N$8:$Q$16,3,FALSE)+VLOOKUP($C6,'Retribuciones 2019'!$Y$8:$AA$16,2,FALSE)+ROUND(VLOOKUP($D6,'Retribuciones 2019'!$H$18:$I$49,2,FALSE),2)+ROUND(VLOOKUP($D6,'Retribuciones 2019'!$S$18:$T$49,2,FALSE),2)</f>
        <v>3223.57</v>
      </c>
      <c r="H6" s="96">
        <f>ROUND(('Retribuciones 2019'!$L$9*$E6*$H$58),2)+ROUND(('Retribuciones 2019'!$W$9*$E6*$H$58),2)</f>
        <v>3691.12</v>
      </c>
      <c r="I6" s="97">
        <f aca="true" t="shared" si="2" ref="I6:I36">SUM(G6:H6)</f>
        <v>6914.6900000000005</v>
      </c>
      <c r="J6" s="98">
        <f aca="true" t="shared" si="3" ref="J6:J36">SUM(F6:H6)</f>
        <v>21056.93</v>
      </c>
      <c r="K6" s="58">
        <f>ROUND(VLOOKUP($D6,'Retribuciones 2019'!$H$18:$I$49,2,FALSE)*6+VLOOKUP($D6,'Retribuciones 2019'!$S$18:$T$49,2,FALSE)*6,2)</f>
        <v>10614.54</v>
      </c>
      <c r="L6" s="58">
        <f>ROUND('Retribuciones 2019'!$L$9*$E6*6+'Retribuciones 2019'!$W$9*$E6*6,2)</f>
        <v>22146.72</v>
      </c>
      <c r="M6" s="60">
        <f>ROUND(VLOOKUP($C6,'Retribuciones 2019'!$H$8:$K$16,4,FALSE)*6+VLOOKUP($C6,'Retribuciones 2019'!$S$8:$V$16,4,FALSE)*6,2)</f>
        <v>2187.66</v>
      </c>
      <c r="N6" s="98">
        <f t="shared" si="0"/>
        <v>34948.92</v>
      </c>
      <c r="O6" s="99">
        <f t="shared" si="1"/>
        <v>56005.85</v>
      </c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91"/>
      <c r="DG6" s="91"/>
      <c r="DH6" s="91"/>
      <c r="DI6" s="91"/>
      <c r="DJ6" s="91"/>
      <c r="DK6" s="91"/>
      <c r="DL6" s="91"/>
      <c r="DM6" s="91"/>
      <c r="DN6" s="91"/>
      <c r="DO6" s="91"/>
      <c r="DP6" s="91"/>
      <c r="DQ6" s="91"/>
      <c r="DR6" s="91"/>
      <c r="DS6" s="91"/>
      <c r="DT6" s="91"/>
      <c r="DU6" s="91"/>
      <c r="DV6" s="91"/>
      <c r="DW6" s="91"/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1"/>
      <c r="EL6" s="91"/>
      <c r="EM6" s="91"/>
      <c r="EN6" s="91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</row>
    <row r="7" spans="1:229" s="94" customFormat="1" ht="12" customHeight="1">
      <c r="A7" s="93">
        <v>104</v>
      </c>
      <c r="B7" s="100" t="s">
        <v>115</v>
      </c>
      <c r="C7" s="95" t="s">
        <v>65</v>
      </c>
      <c r="D7" s="95">
        <v>24</v>
      </c>
      <c r="E7" s="95">
        <v>50</v>
      </c>
      <c r="F7" s="58">
        <f>ROUND(VLOOKUP($C7,'Retribuciones 2019'!$H$8:$L$16,2,FALSE)*6+VLOOKUP($C7,'Retribuciones 2019'!$S$8:$W$16,2,FALSE)*6,2)</f>
        <v>14142.24</v>
      </c>
      <c r="G7" s="58">
        <f>VLOOKUP($C7,'Retribuciones 2019'!$N$8:$Q$16,3,FALSE)+VLOOKUP($C7,'Retribuciones 2019'!$Y$8:$AA$16,2,FALSE)+ROUND(VLOOKUP($D7,'Retribuciones 2019'!$H$18:$I$49,2,FALSE),2)+ROUND(VLOOKUP($D7,'Retribuciones 2019'!$S$18:$T$49,2,FALSE),2)</f>
        <v>2693.34</v>
      </c>
      <c r="H7" s="96">
        <f>ROUND(('Retribuciones 2019'!$L$9*$E7*$H$58),2)+ROUND(('Retribuciones 2019'!$W$9*$E7*$H$58),2)</f>
        <v>2146</v>
      </c>
      <c r="I7" s="97">
        <f t="shared" si="2"/>
        <v>4839.34</v>
      </c>
      <c r="J7" s="98">
        <f t="shared" si="3"/>
        <v>18981.58</v>
      </c>
      <c r="K7" s="58">
        <f>ROUND(VLOOKUP($D7,'Retribuciones 2019'!$H$18:$I$49,2,FALSE)*6+VLOOKUP($D7,'Retribuciones 2019'!$S$18:$T$49,2,FALSE)*6,2)</f>
        <v>7433.16</v>
      </c>
      <c r="L7" s="58">
        <f>ROUND('Retribuciones 2019'!$L$9*$E7*6+'Retribuciones 2019'!$W$9*$E7*6,2)</f>
        <v>12876</v>
      </c>
      <c r="M7" s="60">
        <f>ROUND(VLOOKUP($C7,'Retribuciones 2019'!$H$8:$K$16,4,FALSE)*6+VLOOKUP($C7,'Retribuciones 2019'!$S$8:$V$16,4,FALSE)*6,2)</f>
        <v>2187.66</v>
      </c>
      <c r="N7" s="98">
        <f t="shared" si="0"/>
        <v>22496.82</v>
      </c>
      <c r="O7" s="99">
        <f t="shared" si="1"/>
        <v>41478.4</v>
      </c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1"/>
      <c r="EL7" s="91"/>
      <c r="EM7" s="91"/>
      <c r="EN7" s="91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</row>
    <row r="8" spans="1:229" s="94" customFormat="1" ht="12" customHeight="1">
      <c r="A8" s="93">
        <v>105</v>
      </c>
      <c r="B8" s="100" t="s">
        <v>35</v>
      </c>
      <c r="C8" s="95" t="s">
        <v>65</v>
      </c>
      <c r="D8" s="95">
        <v>26</v>
      </c>
      <c r="E8" s="95">
        <v>65</v>
      </c>
      <c r="F8" s="58">
        <f>ROUND(VLOOKUP($C8,'Retribuciones 2019'!$H$8:$L$16,2,FALSE)*6+VLOOKUP($C8,'Retribuciones 2019'!$S$8:$W$16,2,FALSE)*6,2)</f>
        <v>14142.24</v>
      </c>
      <c r="G8" s="58">
        <f>VLOOKUP($C8,'Retribuciones 2019'!$N$8:$Q$16,3,FALSE)+VLOOKUP($C8,'Retribuciones 2019'!$Y$8:$AA$16,2,FALSE)+ROUND(VLOOKUP($D8,'Retribuciones 2019'!$H$18:$I$49,2,FALSE),2)+ROUND(VLOOKUP($D8,'Retribuciones 2019'!$S$18:$T$49,2,FALSE),2)</f>
        <v>2938.38</v>
      </c>
      <c r="H8" s="96">
        <f>ROUND(('Retribuciones 2019'!$L$9*$E8*$H$58),2)+ROUND(('Retribuciones 2019'!$W$9*$E8*$H$58),2)</f>
        <v>2789.8</v>
      </c>
      <c r="I8" s="97">
        <f t="shared" si="2"/>
        <v>5728.18</v>
      </c>
      <c r="J8" s="98">
        <f t="shared" si="3"/>
        <v>19870.42</v>
      </c>
      <c r="K8" s="58">
        <f>ROUND(VLOOKUP($D8,'Retribuciones 2019'!$H$18:$I$49,2,FALSE)*6+VLOOKUP($D8,'Retribuciones 2019'!$S$18:$T$49,2,FALSE)*6,2)</f>
        <v>8903.4</v>
      </c>
      <c r="L8" s="58">
        <f>ROUND('Retribuciones 2019'!$L$9*$E8*6+'Retribuciones 2019'!$W$9*$E8*6,2)</f>
        <v>16738.8</v>
      </c>
      <c r="M8" s="60">
        <f>ROUND(VLOOKUP($C8,'Retribuciones 2019'!$H$8:$K$16,4,FALSE)*6+VLOOKUP($C8,'Retribuciones 2019'!$S$8:$V$16,4,FALSE)*6,2)</f>
        <v>2187.66</v>
      </c>
      <c r="N8" s="98">
        <f t="shared" si="0"/>
        <v>27829.859999999997</v>
      </c>
      <c r="O8" s="99">
        <f t="shared" si="1"/>
        <v>47700.28</v>
      </c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</row>
    <row r="9" spans="1:229" s="94" customFormat="1" ht="12" customHeight="1">
      <c r="A9" s="93">
        <v>108</v>
      </c>
      <c r="B9" s="100" t="s">
        <v>37</v>
      </c>
      <c r="C9" s="95" t="s">
        <v>65</v>
      </c>
      <c r="D9" s="95">
        <v>24</v>
      </c>
      <c r="E9" s="95">
        <v>60</v>
      </c>
      <c r="F9" s="58">
        <f>ROUND(VLOOKUP($C9,'Retribuciones 2019'!$H$8:$L$16,2,FALSE)*6+VLOOKUP($C9,'Retribuciones 2019'!$S$8:$W$16,2,FALSE)*6,2)</f>
        <v>14142.24</v>
      </c>
      <c r="G9" s="58">
        <f>VLOOKUP($C9,'Retribuciones 2019'!$N$8:$Q$16,3,FALSE)+VLOOKUP($C9,'Retribuciones 2019'!$Y$8:$AA$16,2,FALSE)+ROUND(VLOOKUP($D9,'Retribuciones 2019'!$H$18:$I$49,2,FALSE),2)+ROUND(VLOOKUP($D9,'Retribuciones 2019'!$S$18:$T$49,2,FALSE),2)</f>
        <v>2693.34</v>
      </c>
      <c r="H9" s="96">
        <f>ROUND(('Retribuciones 2019'!$L$9*$E9*$H$58),2)+ROUND(('Retribuciones 2019'!$W$9*$E9*$H$58),2)</f>
        <v>2575.2</v>
      </c>
      <c r="I9" s="97">
        <f t="shared" si="2"/>
        <v>5268.54</v>
      </c>
      <c r="J9" s="98">
        <f t="shared" si="3"/>
        <v>19410.780000000002</v>
      </c>
      <c r="K9" s="58">
        <f>ROUND(VLOOKUP($D9,'Retribuciones 2019'!$H$18:$I$49,2,FALSE)*6+VLOOKUP($D9,'Retribuciones 2019'!$S$18:$T$49,2,FALSE)*6,2)</f>
        <v>7433.16</v>
      </c>
      <c r="L9" s="58">
        <f>ROUND('Retribuciones 2019'!$L$9*$E9*6+'Retribuciones 2019'!$W$9*$E9*6,2)</f>
        <v>15451.2</v>
      </c>
      <c r="M9" s="60">
        <f>ROUND(VLOOKUP($C9,'Retribuciones 2019'!$H$8:$K$16,4,FALSE)*6+VLOOKUP($C9,'Retribuciones 2019'!$S$8:$V$16,4,FALSE)*6,2)</f>
        <v>2187.66</v>
      </c>
      <c r="N9" s="98">
        <f t="shared" si="0"/>
        <v>25072.02</v>
      </c>
      <c r="O9" s="99">
        <f t="shared" si="1"/>
        <v>44482.8</v>
      </c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</row>
    <row r="10" spans="1:229" s="94" customFormat="1" ht="12" customHeight="1">
      <c r="A10" s="93">
        <v>109</v>
      </c>
      <c r="B10" s="100" t="s">
        <v>38</v>
      </c>
      <c r="C10" s="95" t="s">
        <v>65</v>
      </c>
      <c r="D10" s="95">
        <v>26</v>
      </c>
      <c r="E10" s="95">
        <v>65</v>
      </c>
      <c r="F10" s="58">
        <f>ROUND(VLOOKUP($C10,'Retribuciones 2019'!$H$8:$L$16,2,FALSE)*6+VLOOKUP($C10,'Retribuciones 2019'!$S$8:$W$16,2,FALSE)*6,2)</f>
        <v>14142.24</v>
      </c>
      <c r="G10" s="58">
        <f>VLOOKUP($C10,'Retribuciones 2019'!$N$8:$Q$16,3,FALSE)+VLOOKUP($C10,'Retribuciones 2019'!$Y$8:$AA$16,2,FALSE)+ROUND(VLOOKUP($D10,'Retribuciones 2019'!$H$18:$I$49,2,FALSE),2)+ROUND(VLOOKUP($D10,'Retribuciones 2019'!$S$18:$T$49,2,FALSE),2)</f>
        <v>2938.38</v>
      </c>
      <c r="H10" s="96">
        <f>ROUND(('Retribuciones 2019'!$L$9*$E10*$H$58),2)+ROUND(('Retribuciones 2019'!$W$9*$E10*$H$58),2)</f>
        <v>2789.8</v>
      </c>
      <c r="I10" s="97">
        <f t="shared" si="2"/>
        <v>5728.18</v>
      </c>
      <c r="J10" s="98">
        <f t="shared" si="3"/>
        <v>19870.42</v>
      </c>
      <c r="K10" s="58">
        <f>ROUND(VLOOKUP($D10,'Retribuciones 2019'!$H$18:$I$49,2,FALSE)*6+VLOOKUP($D10,'Retribuciones 2019'!$S$18:$T$49,2,FALSE)*6,2)</f>
        <v>8903.4</v>
      </c>
      <c r="L10" s="58">
        <f>ROUND('Retribuciones 2019'!$L$9*$E10*6+'Retribuciones 2019'!$W$9*$E10*6,2)</f>
        <v>16738.8</v>
      </c>
      <c r="M10" s="60">
        <f>ROUND(VLOOKUP($C10,'Retribuciones 2019'!$H$8:$K$16,4,FALSE)*6+VLOOKUP($C10,'Retribuciones 2019'!$S$8:$V$16,4,FALSE)*6,2)</f>
        <v>2187.66</v>
      </c>
      <c r="N10" s="98">
        <f t="shared" si="0"/>
        <v>27829.859999999997</v>
      </c>
      <c r="O10" s="99">
        <f t="shared" si="1"/>
        <v>47700.28</v>
      </c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</row>
    <row r="11" spans="1:229" s="94" customFormat="1" ht="12" customHeight="1">
      <c r="A11" s="93">
        <v>112</v>
      </c>
      <c r="B11" s="100" t="s">
        <v>39</v>
      </c>
      <c r="C11" s="95" t="s">
        <v>66</v>
      </c>
      <c r="D11" s="95">
        <v>24</v>
      </c>
      <c r="E11" s="95">
        <v>60</v>
      </c>
      <c r="F11" s="58">
        <f>ROUND(VLOOKUP($C11,'Retribuciones 2019'!$H$8:$L$16,2,FALSE)*6+VLOOKUP($C11,'Retribuciones 2019'!$S$8:$W$16,2,FALSE)*6,2)</f>
        <v>14136.84</v>
      </c>
      <c r="G11" s="58">
        <f>VLOOKUP($C11,'Retribuciones 2019'!$N$8:$Q$16,3,FALSE)+VLOOKUP($C11,'Retribuciones 2019'!$Y$8:$AA$16,2,FALSE)+ROUND(VLOOKUP($D11,'Retribuciones 2019'!$H$18:$I$49,2,FALSE),2)+ROUND(VLOOKUP($D11,'Retribuciones 2019'!$S$18:$T$49,2,FALSE),2)</f>
        <v>2693.34</v>
      </c>
      <c r="H11" s="96">
        <f>ROUND(('Retribuciones 2019'!$L$9*$E11*$H$58),2)+ROUND(('Retribuciones 2019'!$W$9*$E11*$H$58),2)</f>
        <v>2575.2</v>
      </c>
      <c r="I11" s="97">
        <f t="shared" si="2"/>
        <v>5268.54</v>
      </c>
      <c r="J11" s="98">
        <f t="shared" si="3"/>
        <v>19405.38</v>
      </c>
      <c r="K11" s="58">
        <f>ROUND(VLOOKUP($D11,'Retribuciones 2019'!$H$18:$I$49,2,FALSE)*6+VLOOKUP($D11,'Retribuciones 2019'!$S$18:$T$49,2,FALSE)*6,2)</f>
        <v>7433.16</v>
      </c>
      <c r="L11" s="58">
        <f>ROUND('Retribuciones 2019'!$L$9*$E11*6+'Retribuciones 2019'!$W$9*$E11*6,2)</f>
        <v>15451.2</v>
      </c>
      <c r="M11" s="60">
        <f>ROUND(VLOOKUP($C11,'Retribuciones 2019'!$H$8:$K$16,4,FALSE)*6+VLOOKUP($C11,'Retribuciones 2019'!$S$8:$V$16,4,FALSE)*6,2)</f>
        <v>2187.66</v>
      </c>
      <c r="N11" s="98">
        <f t="shared" si="0"/>
        <v>25072.02</v>
      </c>
      <c r="O11" s="99">
        <f t="shared" si="1"/>
        <v>44477.4</v>
      </c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</row>
    <row r="12" spans="1:229" s="94" customFormat="1" ht="12" customHeight="1">
      <c r="A12" s="93">
        <v>113</v>
      </c>
      <c r="B12" s="100" t="s">
        <v>40</v>
      </c>
      <c r="C12" s="95" t="s">
        <v>66</v>
      </c>
      <c r="D12" s="95">
        <v>24</v>
      </c>
      <c r="E12" s="95">
        <v>60</v>
      </c>
      <c r="F12" s="58">
        <f>ROUND(VLOOKUP($C12,'Retribuciones 2019'!$H$8:$L$16,2,FALSE)*6+VLOOKUP($C12,'Retribuciones 2019'!$S$8:$W$16,2,FALSE)*6,2)</f>
        <v>14136.84</v>
      </c>
      <c r="G12" s="58">
        <f>VLOOKUP($C12,'Retribuciones 2019'!$N$8:$Q$16,3,FALSE)+VLOOKUP($C12,'Retribuciones 2019'!$Y$8:$AA$16,2,FALSE)+ROUND(VLOOKUP($D12,'Retribuciones 2019'!$H$18:$I$49,2,FALSE),2)+ROUND(VLOOKUP($D12,'Retribuciones 2019'!$S$18:$T$49,2,FALSE),2)</f>
        <v>2693.34</v>
      </c>
      <c r="H12" s="96">
        <f>ROUND(('Retribuciones 2019'!$L$9*$E12*$H$58),2)+ROUND(('Retribuciones 2019'!$W$9*$E12*$H$58),2)</f>
        <v>2575.2</v>
      </c>
      <c r="I12" s="97">
        <f t="shared" si="2"/>
        <v>5268.54</v>
      </c>
      <c r="J12" s="98">
        <f t="shared" si="3"/>
        <v>19405.38</v>
      </c>
      <c r="K12" s="58">
        <f>ROUND(VLOOKUP($D12,'Retribuciones 2019'!$H$18:$I$49,2,FALSE)*6+VLOOKUP($D12,'Retribuciones 2019'!$S$18:$T$49,2,FALSE)*6,2)</f>
        <v>7433.16</v>
      </c>
      <c r="L12" s="58">
        <f>ROUND('Retribuciones 2019'!$L$9*$E12*6+'Retribuciones 2019'!$W$9*$E12*6,2)</f>
        <v>15451.2</v>
      </c>
      <c r="M12" s="60">
        <f>ROUND(VLOOKUP($C12,'Retribuciones 2019'!$H$8:$K$16,4,FALSE)*6+VLOOKUP($C12,'Retribuciones 2019'!$S$8:$V$16,4,FALSE)*6,2)</f>
        <v>2187.66</v>
      </c>
      <c r="N12" s="98">
        <f t="shared" si="0"/>
        <v>25072.02</v>
      </c>
      <c r="O12" s="99">
        <f t="shared" si="1"/>
        <v>44477.4</v>
      </c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</row>
    <row r="13" spans="1:229" s="94" customFormat="1" ht="12" customHeight="1">
      <c r="A13" s="93">
        <v>157</v>
      </c>
      <c r="B13" s="100" t="s">
        <v>102</v>
      </c>
      <c r="C13" s="95" t="s">
        <v>67</v>
      </c>
      <c r="D13" s="95">
        <v>24</v>
      </c>
      <c r="E13" s="95">
        <v>46</v>
      </c>
      <c r="F13" s="58">
        <f>ROUND(VLOOKUP($C13,'Retribuciones 2019'!$H$8:$L$16,2,FALSE)*6+VLOOKUP($C13,'Retribuciones 2019'!$S$8:$W$16,2,FALSE)*6,2)</f>
        <v>12228.42</v>
      </c>
      <c r="G13" s="58">
        <f>VLOOKUP($C13,'Retribuciones 2019'!$N$8:$Q$16,3,FALSE)+VLOOKUP($C13,'Retribuciones 2019'!$Y$8:$AA$16,2,FALSE)+ROUND(VLOOKUP($D13,'Retribuciones 2019'!$H$18:$I$49,2,FALSE),2)+ROUND(VLOOKUP($D13,'Retribuciones 2019'!$S$18:$T$49,2,FALSE),2)</f>
        <v>2725.26</v>
      </c>
      <c r="H13" s="96">
        <f>ROUND(('Retribuciones 2019'!$L$9*$E13*$H$58),2)+ROUND(('Retribuciones 2019'!$W$9*$E13*$H$58),2)</f>
        <v>1974.32</v>
      </c>
      <c r="I13" s="97">
        <f t="shared" si="2"/>
        <v>4699.58</v>
      </c>
      <c r="J13" s="98">
        <f t="shared" si="3"/>
        <v>16928</v>
      </c>
      <c r="K13" s="58">
        <f>ROUND(VLOOKUP($D13,'Retribuciones 2019'!$H$18:$I$49,2,FALSE)*6+VLOOKUP($D13,'Retribuciones 2019'!$S$18:$T$49,2,FALSE)*6,2)</f>
        <v>7433.16</v>
      </c>
      <c r="L13" s="58">
        <f>ROUND('Retribuciones 2019'!$L$9*$E13*6+'Retribuciones 2019'!$W$9*$E13*6,2)</f>
        <v>11845.92</v>
      </c>
      <c r="M13" s="60">
        <f>ROUND(VLOOKUP($C13,'Retribuciones 2019'!$H$8:$K$16,4,FALSE)*6+VLOOKUP($C13,'Retribuciones 2019'!$S$8:$V$16,4,FALSE)*6,2)</f>
        <v>1788.06</v>
      </c>
      <c r="N13" s="98">
        <f t="shared" si="0"/>
        <v>21067.140000000003</v>
      </c>
      <c r="O13" s="99">
        <f t="shared" si="1"/>
        <v>37995.14</v>
      </c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</row>
    <row r="14" spans="1:229" s="94" customFormat="1" ht="12" customHeight="1">
      <c r="A14" s="93">
        <v>115</v>
      </c>
      <c r="B14" s="100" t="s">
        <v>41</v>
      </c>
      <c r="C14" s="95" t="s">
        <v>67</v>
      </c>
      <c r="D14" s="95">
        <v>24</v>
      </c>
      <c r="E14" s="95">
        <v>60</v>
      </c>
      <c r="F14" s="58">
        <f>ROUND(VLOOKUP($C14,'Retribuciones 2019'!$H$8:$L$16,2,FALSE)*6+VLOOKUP($C14,'Retribuciones 2019'!$S$8:$W$16,2,FALSE)*6,2)</f>
        <v>12228.42</v>
      </c>
      <c r="G14" s="58">
        <f>VLOOKUP($C14,'Retribuciones 2019'!$N$8:$Q$16,3,FALSE)+VLOOKUP($C14,'Retribuciones 2019'!$Y$8:$AA$16,2,FALSE)+ROUND(VLOOKUP($D14,'Retribuciones 2019'!$H$18:$I$49,2,FALSE),2)+ROUND(VLOOKUP($D14,'Retribuciones 2019'!$S$18:$T$49,2,FALSE),2)</f>
        <v>2725.26</v>
      </c>
      <c r="H14" s="96">
        <f>ROUND(('Retribuciones 2019'!$L$9*$E14*$H$58),2)+ROUND(('Retribuciones 2019'!$W$9*$E14*$H$58),2)</f>
        <v>2575.2</v>
      </c>
      <c r="I14" s="97">
        <f t="shared" si="2"/>
        <v>5300.46</v>
      </c>
      <c r="J14" s="98">
        <f t="shared" si="3"/>
        <v>17528.88</v>
      </c>
      <c r="K14" s="58">
        <f>ROUND(VLOOKUP($D14,'Retribuciones 2019'!$H$18:$I$49,2,FALSE)*6+VLOOKUP($D14,'Retribuciones 2019'!$S$18:$T$49,2,FALSE)*6,2)</f>
        <v>7433.16</v>
      </c>
      <c r="L14" s="58">
        <f>ROUND('Retribuciones 2019'!$L$9*$E14*6+'Retribuciones 2019'!$W$9*$E14*6,2)</f>
        <v>15451.2</v>
      </c>
      <c r="M14" s="60">
        <f>ROUND(VLOOKUP($C14,'Retribuciones 2019'!$H$8:$K$16,4,FALSE)*6+VLOOKUP($C14,'Retribuciones 2019'!$S$8:$V$16,4,FALSE)*6,2)</f>
        <v>1788.06</v>
      </c>
      <c r="N14" s="98">
        <f t="shared" si="0"/>
        <v>24672.420000000002</v>
      </c>
      <c r="O14" s="99">
        <f t="shared" si="1"/>
        <v>42201.3</v>
      </c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</row>
    <row r="15" spans="1:229" s="101" customFormat="1" ht="12" customHeight="1">
      <c r="A15" s="93">
        <v>116</v>
      </c>
      <c r="B15" s="100" t="s">
        <v>117</v>
      </c>
      <c r="C15" s="95" t="s">
        <v>67</v>
      </c>
      <c r="D15" s="95">
        <v>24</v>
      </c>
      <c r="E15" s="95">
        <v>46</v>
      </c>
      <c r="F15" s="58">
        <f>ROUND(VLOOKUP($C15,'Retribuciones 2019'!$H$8:$L$16,2,FALSE)*6+VLOOKUP($C15,'Retribuciones 2019'!$S$8:$W$16,2,FALSE)*6,2)</f>
        <v>12228.42</v>
      </c>
      <c r="G15" s="58">
        <f>VLOOKUP($C15,'Retribuciones 2019'!$N$8:$Q$16,3,FALSE)+VLOOKUP($C15,'Retribuciones 2019'!$Y$8:$AA$16,2,FALSE)+ROUND(VLOOKUP($D15,'Retribuciones 2019'!$H$18:$I$49,2,FALSE),2)+ROUND(VLOOKUP($D15,'Retribuciones 2019'!$S$18:$T$49,2,FALSE),2)</f>
        <v>2725.26</v>
      </c>
      <c r="H15" s="96">
        <f>ROUND(('Retribuciones 2019'!$L$9*$E15*$H$58),2)+ROUND(('Retribuciones 2019'!$W$9*$E15*$H$58),2)</f>
        <v>1974.32</v>
      </c>
      <c r="I15" s="97">
        <f t="shared" si="2"/>
        <v>4699.58</v>
      </c>
      <c r="J15" s="98">
        <f t="shared" si="3"/>
        <v>16928</v>
      </c>
      <c r="K15" s="58">
        <f>ROUND(VLOOKUP($D15,'Retribuciones 2019'!$H$18:$I$49,2,FALSE)*6+VLOOKUP($D15,'Retribuciones 2019'!$S$18:$T$49,2,FALSE)*6,2)</f>
        <v>7433.16</v>
      </c>
      <c r="L15" s="58">
        <f>ROUND('Retribuciones 2019'!$L$9*$E15*6+'Retribuciones 2019'!$W$9*$E15*6,2)</f>
        <v>11845.92</v>
      </c>
      <c r="M15" s="60">
        <f>ROUND(VLOOKUP($C15,'Retribuciones 2019'!$H$8:$K$16,4,FALSE)*6+VLOOKUP($C15,'Retribuciones 2019'!$S$8:$V$16,4,FALSE)*6,2)</f>
        <v>1788.06</v>
      </c>
      <c r="N15" s="98">
        <f t="shared" si="0"/>
        <v>21067.140000000003</v>
      </c>
      <c r="O15" s="99">
        <f t="shared" si="1"/>
        <v>37995.14</v>
      </c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</row>
    <row r="16" spans="1:229" s="94" customFormat="1" ht="12" customHeight="1">
      <c r="A16" s="93">
        <v>162</v>
      </c>
      <c r="B16" s="100" t="s">
        <v>71</v>
      </c>
      <c r="C16" s="95" t="s">
        <v>67</v>
      </c>
      <c r="D16" s="95">
        <v>24</v>
      </c>
      <c r="E16" s="95">
        <v>60</v>
      </c>
      <c r="F16" s="58">
        <f>ROUND(VLOOKUP($C16,'Retribuciones 2019'!$H$8:$L$16,2,FALSE)*6+VLOOKUP($C16,'Retribuciones 2019'!$S$8:$W$16,2,FALSE)*6,2)</f>
        <v>12228.42</v>
      </c>
      <c r="G16" s="58">
        <f>VLOOKUP($C16,'Retribuciones 2019'!$N$8:$Q$16,3,FALSE)+VLOOKUP($C16,'Retribuciones 2019'!$Y$8:$AA$16,2,FALSE)+ROUND(VLOOKUP($D16,'Retribuciones 2019'!$H$18:$I$49,2,FALSE),2)+ROUND(VLOOKUP($D16,'Retribuciones 2019'!$S$18:$T$49,2,FALSE),2)</f>
        <v>2725.26</v>
      </c>
      <c r="H16" s="96">
        <f>ROUND(('Retribuciones 2019'!$L$9*$E16*$H$58),2)+ROUND(('Retribuciones 2019'!$W$9*$E16*$H$58),2)</f>
        <v>2575.2</v>
      </c>
      <c r="I16" s="97">
        <f t="shared" si="2"/>
        <v>5300.46</v>
      </c>
      <c r="J16" s="98">
        <f t="shared" si="3"/>
        <v>17528.88</v>
      </c>
      <c r="K16" s="58">
        <f>ROUND(VLOOKUP($D16,'Retribuciones 2019'!$H$18:$I$49,2,FALSE)*6+VLOOKUP($D16,'Retribuciones 2019'!$S$18:$T$49,2,FALSE)*6,2)</f>
        <v>7433.16</v>
      </c>
      <c r="L16" s="58">
        <f>ROUND('Retribuciones 2019'!$L$9*$E16*6+'Retribuciones 2019'!$W$9*$E16*6,2)</f>
        <v>15451.2</v>
      </c>
      <c r="M16" s="60">
        <f>ROUND(VLOOKUP($C16,'Retribuciones 2019'!$H$8:$K$16,4,FALSE)*6+VLOOKUP($C16,'Retribuciones 2019'!$S$8:$V$16,4,FALSE)*6,2)</f>
        <v>1788.06</v>
      </c>
      <c r="N16" s="98">
        <f t="shared" si="0"/>
        <v>24672.420000000002</v>
      </c>
      <c r="O16" s="99">
        <f t="shared" si="1"/>
        <v>42201.3</v>
      </c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</row>
    <row r="17" spans="1:229" s="94" customFormat="1" ht="12" customHeight="1">
      <c r="A17" s="93">
        <v>119</v>
      </c>
      <c r="B17" s="100" t="s">
        <v>139</v>
      </c>
      <c r="C17" s="95" t="s">
        <v>67</v>
      </c>
      <c r="D17" s="95">
        <v>24</v>
      </c>
      <c r="E17" s="95">
        <v>46</v>
      </c>
      <c r="F17" s="58">
        <f>ROUND(VLOOKUP($C17,'Retribuciones 2019'!$H$8:$L$16,2,FALSE)*6+VLOOKUP($C17,'Retribuciones 2019'!$S$8:$W$16,2,FALSE)*6,2)</f>
        <v>12228.42</v>
      </c>
      <c r="G17" s="58">
        <f>VLOOKUP($C17,'Retribuciones 2019'!$N$8:$Q$16,3,FALSE)+VLOOKUP($C17,'Retribuciones 2019'!$Y$8:$AA$16,2,FALSE)+ROUND(VLOOKUP($D17,'Retribuciones 2019'!$H$18:$I$49,2,FALSE),2)+ROUND(VLOOKUP($D17,'Retribuciones 2019'!$S$18:$T$49,2,FALSE),2)</f>
        <v>2725.26</v>
      </c>
      <c r="H17" s="96">
        <f>ROUND(('Retribuciones 2019'!$L$9*$E17*$H$58),2)+ROUND(('Retribuciones 2019'!$W$9*$E17*$H$58),2)</f>
        <v>1974.32</v>
      </c>
      <c r="I17" s="97">
        <f t="shared" si="2"/>
        <v>4699.58</v>
      </c>
      <c r="J17" s="98">
        <f t="shared" si="3"/>
        <v>16928</v>
      </c>
      <c r="K17" s="58">
        <f>ROUND(VLOOKUP($D17,'Retribuciones 2019'!$H$18:$I$49,2,FALSE)*6+VLOOKUP($D17,'Retribuciones 2019'!$S$18:$T$49,2,FALSE)*6,2)</f>
        <v>7433.16</v>
      </c>
      <c r="L17" s="58">
        <f>ROUND('Retribuciones 2019'!$L$9*$E17*6+'Retribuciones 2019'!$W$9*$E17*6,2)</f>
        <v>11845.92</v>
      </c>
      <c r="M17" s="60">
        <f>ROUND(VLOOKUP($C17,'Retribuciones 2019'!$H$8:$K$16,4,FALSE)*6+VLOOKUP($C17,'Retribuciones 2019'!$S$8:$V$16,4,FALSE)*6,2)</f>
        <v>1788.06</v>
      </c>
      <c r="N17" s="98">
        <f t="shared" si="0"/>
        <v>21067.140000000003</v>
      </c>
      <c r="O17" s="99">
        <f t="shared" si="1"/>
        <v>37995.14</v>
      </c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</row>
    <row r="18" spans="1:229" s="94" customFormat="1" ht="12" customHeight="1">
      <c r="A18" s="93">
        <v>121</v>
      </c>
      <c r="B18" s="100" t="s">
        <v>121</v>
      </c>
      <c r="C18" s="95" t="s">
        <v>67</v>
      </c>
      <c r="D18" s="95">
        <v>24</v>
      </c>
      <c r="E18" s="95">
        <v>60</v>
      </c>
      <c r="F18" s="58">
        <f>ROUND(VLOOKUP($C18,'Retribuciones 2019'!$H$8:$L$16,2,FALSE)*6+VLOOKUP($C18,'Retribuciones 2019'!$S$8:$W$16,2,FALSE)*6,2)</f>
        <v>12228.42</v>
      </c>
      <c r="G18" s="58">
        <f>VLOOKUP($C18,'Retribuciones 2019'!$N$8:$Q$16,3,FALSE)+VLOOKUP($C18,'Retribuciones 2019'!$Y$8:$AA$16,2,FALSE)+ROUND(VLOOKUP($D18,'Retribuciones 2019'!$H$18:$I$49,2,FALSE),2)+ROUND(VLOOKUP($D18,'Retribuciones 2019'!$S$18:$T$49,2,FALSE),2)</f>
        <v>2725.26</v>
      </c>
      <c r="H18" s="96">
        <f>ROUND(('Retribuciones 2019'!$L$9*$E18*$H$58),2)+ROUND(('Retribuciones 2019'!$W$9*$E18*$H$58),2)</f>
        <v>2575.2</v>
      </c>
      <c r="I18" s="97">
        <f t="shared" si="2"/>
        <v>5300.46</v>
      </c>
      <c r="J18" s="98">
        <f t="shared" si="3"/>
        <v>17528.88</v>
      </c>
      <c r="K18" s="58">
        <f>ROUND(VLOOKUP($D18,'Retribuciones 2019'!$H$18:$I$49,2,FALSE)*6+VLOOKUP($D18,'Retribuciones 2019'!$S$18:$T$49,2,FALSE)*6,2)</f>
        <v>7433.16</v>
      </c>
      <c r="L18" s="58">
        <f>ROUND('Retribuciones 2019'!$L$9*$E18*6+'Retribuciones 2019'!$W$9*$E18*6,2)</f>
        <v>15451.2</v>
      </c>
      <c r="M18" s="60">
        <f>ROUND(VLOOKUP($C18,'Retribuciones 2019'!$H$8:$K$16,4,FALSE)*6+VLOOKUP($C18,'Retribuciones 2019'!$S$8:$V$16,4,FALSE)*6,2)</f>
        <v>1788.06</v>
      </c>
      <c r="N18" s="98">
        <f t="shared" si="0"/>
        <v>24672.420000000002</v>
      </c>
      <c r="O18" s="99">
        <f t="shared" si="1"/>
        <v>42201.3</v>
      </c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</row>
    <row r="19" spans="1:229" s="94" customFormat="1" ht="12" customHeight="1">
      <c r="A19" s="93">
        <v>122</v>
      </c>
      <c r="B19" s="100" t="s">
        <v>42</v>
      </c>
      <c r="C19" s="95" t="s">
        <v>68</v>
      </c>
      <c r="D19" s="95">
        <v>20</v>
      </c>
      <c r="E19" s="95">
        <v>27</v>
      </c>
      <c r="F19" s="58">
        <f>ROUND(VLOOKUP($C19,'Retribuciones 2019'!$H$8:$L$16,2,FALSE)*6+VLOOKUP($C19,'Retribuciones 2019'!$S$8:$W$16,2,FALSE)*6,2)</f>
        <v>9181.5</v>
      </c>
      <c r="G19" s="58">
        <f>VLOOKUP($C19,'Retribuciones 2019'!$N$8:$Q$16,3,FALSE)+VLOOKUP($C19,'Retribuciones 2019'!$Y$8:$AA$16,2,FALSE)+ROUND(VLOOKUP($D19,'Retribuciones 2019'!$H$18:$I$49,2,FALSE),2)+ROUND(VLOOKUP($D19,'Retribuciones 2019'!$S$18:$T$49,2,FALSE),2)</f>
        <v>2257.09</v>
      </c>
      <c r="H19" s="96">
        <f>ROUND(('Retribuciones 2019'!$L$9*$E19*$H$58),2)+ROUND(('Retribuciones 2019'!$W$9*$E19*$H$58),2)</f>
        <v>1158.8400000000001</v>
      </c>
      <c r="I19" s="97">
        <f t="shared" si="2"/>
        <v>3415.9300000000003</v>
      </c>
      <c r="J19" s="98">
        <f t="shared" si="3"/>
        <v>12597.43</v>
      </c>
      <c r="K19" s="58">
        <f>ROUND(VLOOKUP($D19,'Retribuciones 2019'!$H$18:$I$49,2,FALSE)*6+VLOOKUP($D19,'Retribuciones 2019'!$S$18:$T$49,2,FALSE)*6,2)</f>
        <v>5607.06</v>
      </c>
      <c r="L19" s="58">
        <f>ROUND('Retribuciones 2019'!$L$9*$E19*6+'Retribuciones 2019'!$W$9*$E19*6,2)</f>
        <v>6953.04</v>
      </c>
      <c r="M19" s="60">
        <f>ROUND(VLOOKUP($C19,'Retribuciones 2019'!$H$8:$K$16,4,FALSE)*6+VLOOKUP($C19,'Retribuciones 2019'!$S$8:$V$16,4,FALSE)*6,2)</f>
        <v>1474.2</v>
      </c>
      <c r="N19" s="98">
        <f t="shared" si="0"/>
        <v>14034.300000000001</v>
      </c>
      <c r="O19" s="99">
        <f t="shared" si="1"/>
        <v>26631.730000000003</v>
      </c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</row>
    <row r="20" spans="1:229" s="94" customFormat="1" ht="12" customHeight="1">
      <c r="A20" s="93">
        <v>154</v>
      </c>
      <c r="B20" s="100" t="s">
        <v>59</v>
      </c>
      <c r="C20" s="95" t="s">
        <v>69</v>
      </c>
      <c r="D20" s="95">
        <v>16</v>
      </c>
      <c r="E20" s="95">
        <v>30</v>
      </c>
      <c r="F20" s="58">
        <f>ROUND(VLOOKUP($C20,'Retribuciones 2019'!$H$8:$L$16,2,FALSE)*6+VLOOKUP($C20,'Retribuciones 2019'!$S$8:$W$16,2,FALSE)*6,2)</f>
        <v>7641.48</v>
      </c>
      <c r="G20" s="58">
        <f>VLOOKUP($C20,'Retribuciones 2019'!$N$8:$Q$16,3,FALSE)+VLOOKUP($C20,'Retribuciones 2019'!$Y$8:$AA$16,2,FALSE)+ROUND(VLOOKUP($D20,'Retribuciones 2019'!$H$18:$I$49,2,FALSE),2)+ROUND(VLOOKUP($D20,'Retribuciones 2019'!$S$18:$T$49,2,FALSE),2)</f>
        <v>2005.7</v>
      </c>
      <c r="H20" s="96">
        <f>ROUND(('Retribuciones 2019'!$L$9*$E20*$H$58),2)+ROUND(('Retribuciones 2019'!$W$9*$E20*$H$58),2)</f>
        <v>1287.6</v>
      </c>
      <c r="I20" s="97">
        <f t="shared" si="2"/>
        <v>3293.3</v>
      </c>
      <c r="J20" s="98">
        <f t="shared" si="3"/>
        <v>10934.78</v>
      </c>
      <c r="K20" s="58">
        <f>ROUND(VLOOKUP($D20,'Retribuciones 2019'!$H$18:$I$49,2,FALSE)*6+VLOOKUP($D20,'Retribuciones 2019'!$S$18:$T$49,2,FALSE)*6,2)</f>
        <v>4462.38</v>
      </c>
      <c r="L20" s="58">
        <f>ROUND('Retribuciones 2019'!$L$9*$E20*6+'Retribuciones 2019'!$W$9*$E20*6,2)</f>
        <v>7725.6</v>
      </c>
      <c r="M20" s="60">
        <f>ROUND(VLOOKUP($C20,'Retribuciones 2019'!$H$8:$K$16,4,FALSE)*6+VLOOKUP($C20,'Retribuciones 2019'!$S$8:$V$16,4,FALSE)*6,2)</f>
        <v>1215.3</v>
      </c>
      <c r="N20" s="98">
        <f t="shared" si="0"/>
        <v>13403.279999999999</v>
      </c>
      <c r="O20" s="99">
        <f t="shared" si="1"/>
        <v>24338.059999999998</v>
      </c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</row>
    <row r="21" spans="1:229" s="94" customFormat="1" ht="12.75" customHeight="1">
      <c r="A21" s="93">
        <v>128</v>
      </c>
      <c r="B21" s="100" t="s">
        <v>43</v>
      </c>
      <c r="C21" s="95" t="s">
        <v>69</v>
      </c>
      <c r="D21" s="95">
        <v>18</v>
      </c>
      <c r="E21" s="95">
        <v>32</v>
      </c>
      <c r="F21" s="58">
        <f>ROUND(VLOOKUP($C21,'Retribuciones 2019'!$H$8:$L$16,2,FALSE)*6+VLOOKUP($C21,'Retribuciones 2019'!$S$8:$W$16,2,FALSE)*6,2)</f>
        <v>7641.48</v>
      </c>
      <c r="G21" s="58">
        <f>VLOOKUP($C21,'Retribuciones 2019'!$N$8:$Q$16,3,FALSE)+VLOOKUP($C21,'Retribuciones 2019'!$Y$8:$AA$16,2,FALSE)+ROUND(VLOOKUP($D21,'Retribuciones 2019'!$H$18:$I$49,2,FALSE),2)+ROUND(VLOOKUP($D21,'Retribuciones 2019'!$S$18:$T$49,2,FALSE),2)</f>
        <v>2100.96</v>
      </c>
      <c r="H21" s="96">
        <f>ROUND(('Retribuciones 2019'!$L$9*$E21*$H$58),2)+ROUND(('Retribuciones 2019'!$W$9*$E21*$H$58),2)</f>
        <v>1373.44</v>
      </c>
      <c r="I21" s="97">
        <f t="shared" si="2"/>
        <v>3474.4</v>
      </c>
      <c r="J21" s="98">
        <f t="shared" si="3"/>
        <v>11115.88</v>
      </c>
      <c r="K21" s="58">
        <f>ROUND(VLOOKUP($D21,'Retribuciones 2019'!$H$18:$I$49,2,FALSE)*6+VLOOKUP($D21,'Retribuciones 2019'!$S$18:$T$49,2,FALSE)*6,2)</f>
        <v>5033.92</v>
      </c>
      <c r="L21" s="58">
        <f>ROUND('Retribuciones 2019'!$L$9*$E21*6+'Retribuciones 2019'!$W$9*$E21*6,2)</f>
        <v>8240.64</v>
      </c>
      <c r="M21" s="60">
        <f>ROUND(VLOOKUP($C21,'Retribuciones 2019'!$H$8:$K$16,4,FALSE)*6+VLOOKUP($C21,'Retribuciones 2019'!$S$8:$V$16,4,FALSE)*6,2)</f>
        <v>1215.3</v>
      </c>
      <c r="N21" s="98">
        <f t="shared" si="0"/>
        <v>14489.859999999999</v>
      </c>
      <c r="O21" s="99">
        <f t="shared" si="1"/>
        <v>25605.739999999998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</row>
    <row r="22" spans="1:229" s="102" customFormat="1" ht="12" customHeight="1">
      <c r="A22" s="93">
        <v>130</v>
      </c>
      <c r="B22" s="100" t="s">
        <v>87</v>
      </c>
      <c r="C22" s="95" t="s">
        <v>67</v>
      </c>
      <c r="D22" s="95">
        <v>24</v>
      </c>
      <c r="E22" s="95">
        <v>60</v>
      </c>
      <c r="F22" s="58">
        <f>ROUND(VLOOKUP($C22,'Retribuciones 2019'!$H$8:$L$16,2,FALSE)*6+VLOOKUP($C22,'Retribuciones 2019'!$S$8:$W$16,2,FALSE)*6,2)</f>
        <v>12228.42</v>
      </c>
      <c r="G22" s="58">
        <f>VLOOKUP($C22,'Retribuciones 2019'!$N$8:$Q$16,3,FALSE)+VLOOKUP($C22,'Retribuciones 2019'!$Y$8:$AA$16,2,FALSE)+ROUND(VLOOKUP($D22,'Retribuciones 2019'!$H$18:$I$49,2,FALSE),2)+ROUND(VLOOKUP($D22,'Retribuciones 2019'!$S$18:$T$49,2,FALSE),2)</f>
        <v>2725.26</v>
      </c>
      <c r="H22" s="96">
        <f>ROUND(('Retribuciones 2019'!$L$9*$E22*$H$58),2)+ROUND(('Retribuciones 2019'!$W$9*$E22*$H$58),2)</f>
        <v>2575.2</v>
      </c>
      <c r="I22" s="97">
        <f t="shared" si="2"/>
        <v>5300.46</v>
      </c>
      <c r="J22" s="98">
        <f t="shared" si="3"/>
        <v>17528.88</v>
      </c>
      <c r="K22" s="58">
        <f>ROUND(VLOOKUP($D22,'Retribuciones 2019'!$H$18:$I$49,2,FALSE)*6+VLOOKUP($D22,'Retribuciones 2019'!$S$18:$T$49,2,FALSE)*6,2)</f>
        <v>7433.16</v>
      </c>
      <c r="L22" s="58">
        <f>ROUND('Retribuciones 2019'!$L$9*$E22*6+'Retribuciones 2019'!$W$9*$E22*6,2)</f>
        <v>15451.2</v>
      </c>
      <c r="M22" s="60">
        <f>ROUND(VLOOKUP($C22,'Retribuciones 2019'!$H$8:$K$16,4,FALSE)*6+VLOOKUP($C22,'Retribuciones 2019'!$S$8:$V$16,4,FALSE)*6,2)</f>
        <v>1788.06</v>
      </c>
      <c r="N22" s="98">
        <f t="shared" si="0"/>
        <v>24672.420000000002</v>
      </c>
      <c r="O22" s="99">
        <f t="shared" si="1"/>
        <v>42201.3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</row>
    <row r="23" spans="1:229" s="94" customFormat="1" ht="12" customHeight="1">
      <c r="A23" s="93">
        <v>131</v>
      </c>
      <c r="B23" s="100" t="s">
        <v>136</v>
      </c>
      <c r="C23" s="95" t="s">
        <v>65</v>
      </c>
      <c r="D23" s="95">
        <v>24</v>
      </c>
      <c r="E23" s="95">
        <v>60</v>
      </c>
      <c r="F23" s="58">
        <f>ROUND(VLOOKUP($C23,'Retribuciones 2019'!$H$8:$L$16,2,FALSE)*6+VLOOKUP($C23,'Retribuciones 2019'!$S$8:$W$16,2,FALSE)*6,2)</f>
        <v>14142.24</v>
      </c>
      <c r="G23" s="58">
        <f>VLOOKUP($C23,'Retribuciones 2019'!$N$8:$Q$16,3,FALSE)+VLOOKUP($C23,'Retribuciones 2019'!$Y$8:$AA$16,2,FALSE)+ROUND(VLOOKUP($D23,'Retribuciones 2019'!$H$18:$I$49,2,FALSE),2)+ROUND(VLOOKUP($D23,'Retribuciones 2019'!$S$18:$T$49,2,FALSE),2)</f>
        <v>2693.34</v>
      </c>
      <c r="H23" s="96">
        <f>ROUND(('Retribuciones 2019'!$L$9*$E23*$H$58),2)+ROUND(('Retribuciones 2019'!$W$9*$E23*$H$58),2)</f>
        <v>2575.2</v>
      </c>
      <c r="I23" s="97">
        <f t="shared" si="2"/>
        <v>5268.54</v>
      </c>
      <c r="J23" s="98">
        <f t="shared" si="3"/>
        <v>19410.780000000002</v>
      </c>
      <c r="K23" s="58">
        <f>ROUND(VLOOKUP($D23,'Retribuciones 2019'!$H$18:$I$49,2,FALSE)*6+VLOOKUP($D23,'Retribuciones 2019'!$S$18:$T$49,2,FALSE)*6,2)</f>
        <v>7433.16</v>
      </c>
      <c r="L23" s="58">
        <f>ROUND('Retribuciones 2019'!$L$9*$E23*6+'Retribuciones 2019'!$W$9*$E23*6,2)</f>
        <v>15451.2</v>
      </c>
      <c r="M23" s="60">
        <f>ROUND(VLOOKUP($C23,'Retribuciones 2019'!$H$8:$K$16,4,FALSE)*6+VLOOKUP($C23,'Retribuciones 2019'!$S$8:$V$16,4,FALSE)*6,2)</f>
        <v>2187.66</v>
      </c>
      <c r="N23" s="98">
        <f t="shared" si="0"/>
        <v>25072.02</v>
      </c>
      <c r="O23" s="99">
        <f t="shared" si="1"/>
        <v>44482.8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91"/>
      <c r="DW23" s="91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91"/>
      <c r="EN23" s="91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</row>
    <row r="24" spans="1:229" s="94" customFormat="1" ht="12" customHeight="1">
      <c r="A24" s="93">
        <v>132</v>
      </c>
      <c r="B24" s="100" t="s">
        <v>44</v>
      </c>
      <c r="C24" s="95" t="s">
        <v>66</v>
      </c>
      <c r="D24" s="95">
        <v>24</v>
      </c>
      <c r="E24" s="95">
        <v>60</v>
      </c>
      <c r="F24" s="58">
        <f>ROUND(VLOOKUP($C24,'Retribuciones 2019'!$H$8:$L$16,2,FALSE)*6+VLOOKUP($C24,'Retribuciones 2019'!$S$8:$W$16,2,FALSE)*6,2)</f>
        <v>14136.84</v>
      </c>
      <c r="G24" s="58">
        <f>VLOOKUP($C24,'Retribuciones 2019'!$N$8:$Q$16,3,FALSE)+VLOOKUP($C24,'Retribuciones 2019'!$Y$8:$AA$16,2,FALSE)+ROUND(VLOOKUP($D24,'Retribuciones 2019'!$H$18:$I$49,2,FALSE),2)+ROUND(VLOOKUP($D24,'Retribuciones 2019'!$S$18:$T$49,2,FALSE),2)</f>
        <v>2693.34</v>
      </c>
      <c r="H24" s="96">
        <f>ROUND(('Retribuciones 2019'!$L$9*$E24*$H$58),2)+ROUND(('Retribuciones 2019'!$W$9*$E24*$H$58),2)</f>
        <v>2575.2</v>
      </c>
      <c r="I24" s="97">
        <f t="shared" si="2"/>
        <v>5268.54</v>
      </c>
      <c r="J24" s="98">
        <f t="shared" si="3"/>
        <v>19405.38</v>
      </c>
      <c r="K24" s="58">
        <f>ROUND(VLOOKUP($D24,'Retribuciones 2019'!$H$18:$I$49,2,FALSE)*6+VLOOKUP($D24,'Retribuciones 2019'!$S$18:$T$49,2,FALSE)*6,2)</f>
        <v>7433.16</v>
      </c>
      <c r="L24" s="58">
        <f>ROUND('Retribuciones 2019'!$L$9*$E24*6+'Retribuciones 2019'!$W$9*$E24*6,2)</f>
        <v>15451.2</v>
      </c>
      <c r="M24" s="60">
        <f>ROUND(VLOOKUP($C24,'Retribuciones 2019'!$H$8:$K$16,4,FALSE)*6+VLOOKUP($C24,'Retribuciones 2019'!$S$8:$V$16,4,FALSE)*6,2)</f>
        <v>2187.66</v>
      </c>
      <c r="N24" s="98">
        <f t="shared" si="0"/>
        <v>25072.02</v>
      </c>
      <c r="O24" s="99">
        <f t="shared" si="1"/>
        <v>44477.4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91"/>
      <c r="DT24" s="91"/>
      <c r="DU24" s="91"/>
      <c r="DV24" s="91"/>
      <c r="DW24" s="91"/>
      <c r="DX24" s="91"/>
      <c r="DY24" s="91"/>
      <c r="DZ24" s="91"/>
      <c r="EA24" s="91"/>
      <c r="EB24" s="91"/>
      <c r="EC24" s="91"/>
      <c r="ED24" s="91"/>
      <c r="EE24" s="91"/>
      <c r="EF24" s="91"/>
      <c r="EG24" s="91"/>
      <c r="EH24" s="91"/>
      <c r="EI24" s="91"/>
      <c r="EJ24" s="91"/>
      <c r="EK24" s="91"/>
      <c r="EL24" s="91"/>
      <c r="EM24" s="91"/>
      <c r="EN24" s="91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</row>
    <row r="25" spans="1:229" s="94" customFormat="1" ht="12" customHeight="1">
      <c r="A25" s="93">
        <v>133</v>
      </c>
      <c r="B25" s="100" t="s">
        <v>113</v>
      </c>
      <c r="C25" s="95" t="s">
        <v>67</v>
      </c>
      <c r="D25" s="95">
        <v>24</v>
      </c>
      <c r="E25" s="95">
        <v>60</v>
      </c>
      <c r="F25" s="58">
        <f>ROUND(VLOOKUP($C25,'Retribuciones 2019'!$H$8:$L$16,2,FALSE)*6+VLOOKUP($C25,'Retribuciones 2019'!$S$8:$W$16,2,FALSE)*6,2)</f>
        <v>12228.42</v>
      </c>
      <c r="G25" s="58">
        <f>VLOOKUP($C25,'Retribuciones 2019'!$N$8:$Q$16,3,FALSE)+VLOOKUP($C25,'Retribuciones 2019'!$Y$8:$AA$16,2,FALSE)+ROUND(VLOOKUP($D25,'Retribuciones 2019'!$H$18:$I$49,2,FALSE),2)+ROUND(VLOOKUP($D25,'Retribuciones 2019'!$S$18:$T$49,2,FALSE),2)</f>
        <v>2725.26</v>
      </c>
      <c r="H25" s="96">
        <f>ROUND(('Retribuciones 2019'!$L$9*$E25*$H$58),2)+ROUND(('Retribuciones 2019'!$W$9*$E25*$H$58),2)</f>
        <v>2575.2</v>
      </c>
      <c r="I25" s="97">
        <f t="shared" si="2"/>
        <v>5300.46</v>
      </c>
      <c r="J25" s="98">
        <f t="shared" si="3"/>
        <v>17528.88</v>
      </c>
      <c r="K25" s="58">
        <f>ROUND(VLOOKUP($D25,'Retribuciones 2019'!$H$18:$I$49,2,FALSE)*6+VLOOKUP($D25,'Retribuciones 2019'!$S$18:$T$49,2,FALSE)*6,2)</f>
        <v>7433.16</v>
      </c>
      <c r="L25" s="58">
        <f>ROUND('Retribuciones 2019'!$L$9*$E25*6+'Retribuciones 2019'!$W$9*$E25*6,2)</f>
        <v>15451.2</v>
      </c>
      <c r="M25" s="60">
        <f>ROUND(VLOOKUP($C25,'Retribuciones 2019'!$H$8:$K$16,4,FALSE)*6+VLOOKUP($C25,'Retribuciones 2019'!$S$8:$V$16,4,FALSE)*6,2)</f>
        <v>1788.06</v>
      </c>
      <c r="N25" s="98">
        <f t="shared" si="0"/>
        <v>24672.420000000002</v>
      </c>
      <c r="O25" s="99">
        <f t="shared" si="1"/>
        <v>42201.3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  <c r="DQ25" s="91"/>
      <c r="DR25" s="91"/>
      <c r="DS25" s="91"/>
      <c r="DT25" s="91"/>
      <c r="DU25" s="91"/>
      <c r="DV25" s="91"/>
      <c r="DW25" s="91"/>
      <c r="DX25" s="91"/>
      <c r="DY25" s="91"/>
      <c r="DZ25" s="91"/>
      <c r="EA25" s="91"/>
      <c r="EB25" s="91"/>
      <c r="EC25" s="91"/>
      <c r="ED25" s="91"/>
      <c r="EE25" s="91"/>
      <c r="EF25" s="91"/>
      <c r="EG25" s="91"/>
      <c r="EH25" s="91"/>
      <c r="EI25" s="91"/>
      <c r="EJ25" s="91"/>
      <c r="EK25" s="91"/>
      <c r="EL25" s="91"/>
      <c r="EM25" s="91"/>
      <c r="EN25" s="91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</row>
    <row r="26" spans="1:229" s="103" customFormat="1" ht="12" customHeight="1">
      <c r="A26" s="93">
        <v>164</v>
      </c>
      <c r="B26" s="100" t="s">
        <v>120</v>
      </c>
      <c r="C26" s="95" t="s">
        <v>65</v>
      </c>
      <c r="D26" s="95">
        <v>24</v>
      </c>
      <c r="E26" s="95">
        <v>60</v>
      </c>
      <c r="F26" s="58">
        <f>ROUND(VLOOKUP($C26,'Retribuciones 2019'!$H$8:$L$16,2,FALSE)*6+VLOOKUP($C26,'Retribuciones 2019'!$S$8:$W$16,2,FALSE)*6,2)</f>
        <v>14142.24</v>
      </c>
      <c r="G26" s="58">
        <f>VLOOKUP($C26,'Retribuciones 2019'!$N$8:$Q$16,3,FALSE)+VLOOKUP($C26,'Retribuciones 2019'!$Y$8:$AA$16,2,FALSE)+ROUND(VLOOKUP($D26,'Retribuciones 2019'!$H$18:$I$49,2,FALSE),2)+ROUND(VLOOKUP($D26,'Retribuciones 2019'!$S$18:$T$49,2,FALSE),2)</f>
        <v>2693.34</v>
      </c>
      <c r="H26" s="96">
        <f>ROUND(('Retribuciones 2019'!$L$9*$E26*$H$58),2)+ROUND(('Retribuciones 2019'!$W$9*$E26*$H$58),2)</f>
        <v>2575.2</v>
      </c>
      <c r="I26" s="97">
        <f t="shared" si="2"/>
        <v>5268.54</v>
      </c>
      <c r="J26" s="98">
        <f t="shared" si="3"/>
        <v>19410.780000000002</v>
      </c>
      <c r="K26" s="58">
        <f>ROUND(VLOOKUP($D26,'Retribuciones 2019'!$H$18:$I$49,2,FALSE)*6+VLOOKUP($D26,'Retribuciones 2019'!$S$18:$T$49,2,FALSE)*6,2)</f>
        <v>7433.16</v>
      </c>
      <c r="L26" s="58">
        <f>ROUND('Retribuciones 2019'!$L$9*$E26*6+'Retribuciones 2019'!$W$9*$E26*6,2)</f>
        <v>15451.2</v>
      </c>
      <c r="M26" s="60">
        <f>ROUND(VLOOKUP($C26,'Retribuciones 2019'!$H$8:$K$16,4,FALSE)*6+VLOOKUP($C26,'Retribuciones 2019'!$S$8:$V$16,4,FALSE)*6,2)</f>
        <v>2187.66</v>
      </c>
      <c r="N26" s="98">
        <f t="shared" si="0"/>
        <v>25072.02</v>
      </c>
      <c r="O26" s="99">
        <f t="shared" si="1"/>
        <v>44482.8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91"/>
      <c r="DL26" s="91"/>
      <c r="DM26" s="91"/>
      <c r="DN26" s="91"/>
      <c r="DO26" s="91"/>
      <c r="DP26" s="91"/>
      <c r="DQ26" s="91"/>
      <c r="DR26" s="91"/>
      <c r="DS26" s="91"/>
      <c r="DT26" s="91"/>
      <c r="DU26" s="91"/>
      <c r="DV26" s="91"/>
      <c r="DW26" s="91"/>
      <c r="DX26" s="91"/>
      <c r="DY26" s="91"/>
      <c r="DZ26" s="91"/>
      <c r="EA26" s="91"/>
      <c r="EB26" s="91"/>
      <c r="EC26" s="91"/>
      <c r="ED26" s="91"/>
      <c r="EE26" s="91"/>
      <c r="EF26" s="91"/>
      <c r="EG26" s="91"/>
      <c r="EH26" s="91"/>
      <c r="EI26" s="91"/>
      <c r="EJ26" s="91"/>
      <c r="EK26" s="91"/>
      <c r="EL26" s="91"/>
      <c r="EM26" s="91"/>
      <c r="EN26" s="91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</row>
    <row r="27" spans="1:229" s="102" customFormat="1" ht="12" customHeight="1">
      <c r="A27" s="93">
        <v>135</v>
      </c>
      <c r="B27" s="100" t="s">
        <v>45</v>
      </c>
      <c r="C27" s="95" t="s">
        <v>65</v>
      </c>
      <c r="D27" s="95">
        <v>24</v>
      </c>
      <c r="E27" s="95">
        <v>60</v>
      </c>
      <c r="F27" s="58">
        <f>ROUND(VLOOKUP($C27,'Retribuciones 2019'!$H$8:$L$16,2,FALSE)*6+VLOOKUP($C27,'Retribuciones 2019'!$S$8:$W$16,2,FALSE)*6,2)</f>
        <v>14142.24</v>
      </c>
      <c r="G27" s="58">
        <f>VLOOKUP($C27,'Retribuciones 2019'!$N$8:$Q$16,3,FALSE)+VLOOKUP($C27,'Retribuciones 2019'!$Y$8:$AA$16,2,FALSE)+ROUND(VLOOKUP($D27,'Retribuciones 2019'!$H$18:$I$49,2,FALSE),2)+ROUND(VLOOKUP($D27,'Retribuciones 2019'!$S$18:$T$49,2,FALSE),2)</f>
        <v>2693.34</v>
      </c>
      <c r="H27" s="96">
        <f>ROUND(('Retribuciones 2019'!$L$9*$E27*$H$58),2)+ROUND(('Retribuciones 2019'!$W$9*$E27*$H$58),2)</f>
        <v>2575.2</v>
      </c>
      <c r="I27" s="97">
        <f t="shared" si="2"/>
        <v>5268.54</v>
      </c>
      <c r="J27" s="98">
        <f t="shared" si="3"/>
        <v>19410.780000000002</v>
      </c>
      <c r="K27" s="58">
        <f>ROUND(VLOOKUP($D27,'Retribuciones 2019'!$H$18:$I$49,2,FALSE)*6+VLOOKUP($D27,'Retribuciones 2019'!$S$18:$T$49,2,FALSE)*6,2)</f>
        <v>7433.16</v>
      </c>
      <c r="L27" s="58">
        <f>ROUND('Retribuciones 2019'!$L$9*$E27*6+'Retribuciones 2019'!$W$9*$E27*6,2)</f>
        <v>15451.2</v>
      </c>
      <c r="M27" s="60">
        <f>ROUND(VLOOKUP($C27,'Retribuciones 2019'!$H$8:$K$16,4,FALSE)*6+VLOOKUP($C27,'Retribuciones 2019'!$S$8:$V$16,4,FALSE)*6,2)</f>
        <v>2187.66</v>
      </c>
      <c r="N27" s="98">
        <f t="shared" si="0"/>
        <v>25072.02</v>
      </c>
      <c r="O27" s="99">
        <f t="shared" si="1"/>
        <v>44482.8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91"/>
      <c r="EN27" s="91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</row>
    <row r="28" spans="1:229" s="94" customFormat="1" ht="12" customHeight="1">
      <c r="A28" s="93">
        <v>153</v>
      </c>
      <c r="B28" s="100" t="s">
        <v>58</v>
      </c>
      <c r="C28" s="95" t="s">
        <v>65</v>
      </c>
      <c r="D28" s="95">
        <f>+D10</f>
        <v>26</v>
      </c>
      <c r="E28" s="95">
        <v>65</v>
      </c>
      <c r="F28" s="58">
        <f>ROUND(VLOOKUP($C28,'Retribuciones 2019'!$H$8:$L$16,2,FALSE)*6+VLOOKUP($C28,'Retribuciones 2019'!$S$8:$W$16,2,FALSE)*6,2)</f>
        <v>14142.24</v>
      </c>
      <c r="G28" s="58">
        <f>VLOOKUP($C28,'Retribuciones 2019'!$N$8:$Q$16,3,FALSE)+VLOOKUP($C28,'Retribuciones 2019'!$Y$8:$AA$16,2,FALSE)+ROUND(VLOOKUP($D28,'Retribuciones 2019'!$H$18:$I$49,2,FALSE),2)+ROUND(VLOOKUP($D28,'Retribuciones 2019'!$S$18:$T$49,2,FALSE),2)</f>
        <v>2938.38</v>
      </c>
      <c r="H28" s="96">
        <f>ROUND(('Retribuciones 2019'!$L$9*$E28*$H$58),2)+ROUND(('Retribuciones 2019'!$W$9*$E28*$H$58),2)</f>
        <v>2789.8</v>
      </c>
      <c r="I28" s="97">
        <f t="shared" si="2"/>
        <v>5728.18</v>
      </c>
      <c r="J28" s="98">
        <f t="shared" si="3"/>
        <v>19870.42</v>
      </c>
      <c r="K28" s="58">
        <f>ROUND(VLOOKUP($D28,'Retribuciones 2019'!$H$18:$I$49,2,FALSE)*6+VLOOKUP($D28,'Retribuciones 2019'!$S$18:$T$49,2,FALSE)*6,2)</f>
        <v>8903.4</v>
      </c>
      <c r="L28" s="58">
        <f>ROUND('Retribuciones 2019'!$L$9*$E28*6+'Retribuciones 2019'!$W$9*$E28*6,2)</f>
        <v>16738.8</v>
      </c>
      <c r="M28" s="60">
        <f>ROUND(VLOOKUP($C28,'Retribuciones 2019'!$H$8:$K$16,4,FALSE)*6+VLOOKUP($C28,'Retribuciones 2019'!$S$8:$V$16,4,FALSE)*6,2)</f>
        <v>2187.66</v>
      </c>
      <c r="N28" s="98">
        <f t="shared" si="0"/>
        <v>27829.859999999997</v>
      </c>
      <c r="O28" s="99">
        <f t="shared" si="1"/>
        <v>47700.28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91"/>
      <c r="DK28" s="91"/>
      <c r="DL28" s="91"/>
      <c r="DM28" s="91"/>
      <c r="DN28" s="91"/>
      <c r="DO28" s="91"/>
      <c r="DP28" s="91"/>
      <c r="DQ28" s="91"/>
      <c r="DR28" s="91"/>
      <c r="DS28" s="91"/>
      <c r="DT28" s="91"/>
      <c r="DU28" s="91"/>
      <c r="DV28" s="91"/>
      <c r="DW28" s="91"/>
      <c r="DX28" s="91"/>
      <c r="DY28" s="91"/>
      <c r="DZ28" s="91"/>
      <c r="EA28" s="91"/>
      <c r="EB28" s="91"/>
      <c r="EC28" s="91"/>
      <c r="ED28" s="91"/>
      <c r="EE28" s="91"/>
      <c r="EF28" s="91"/>
      <c r="EG28" s="91"/>
      <c r="EH28" s="91"/>
      <c r="EI28" s="91"/>
      <c r="EJ28" s="91"/>
      <c r="EK28" s="91"/>
      <c r="EL28" s="91"/>
      <c r="EM28" s="91"/>
      <c r="EN28" s="91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</row>
    <row r="29" spans="1:229" s="94" customFormat="1" ht="12" customHeight="1">
      <c r="A29" s="93">
        <v>138</v>
      </c>
      <c r="B29" s="100" t="s">
        <v>46</v>
      </c>
      <c r="C29" s="95" t="s">
        <v>65</v>
      </c>
      <c r="D29" s="95">
        <v>24</v>
      </c>
      <c r="E29" s="95">
        <v>60</v>
      </c>
      <c r="F29" s="58">
        <f>ROUND(VLOOKUP($C29,'Retribuciones 2019'!$H$8:$L$16,2,FALSE)*6+VLOOKUP($C29,'Retribuciones 2019'!$S$8:$W$16,2,FALSE)*6,2)</f>
        <v>14142.24</v>
      </c>
      <c r="G29" s="58">
        <f>VLOOKUP($C29,'Retribuciones 2019'!$N$8:$Q$16,3,FALSE)+VLOOKUP($C29,'Retribuciones 2019'!$Y$8:$AA$16,2,FALSE)+ROUND(VLOOKUP($D29,'Retribuciones 2019'!$H$18:$I$49,2,FALSE),2)+ROUND(VLOOKUP($D29,'Retribuciones 2019'!$S$18:$T$49,2,FALSE),2)</f>
        <v>2693.34</v>
      </c>
      <c r="H29" s="96">
        <f>ROUND(('Retribuciones 2019'!$L$9*$E29*$H$58),2)+ROUND(('Retribuciones 2019'!$W$9*$E29*$H$58),2)</f>
        <v>2575.2</v>
      </c>
      <c r="I29" s="97">
        <f t="shared" si="2"/>
        <v>5268.54</v>
      </c>
      <c r="J29" s="98">
        <f t="shared" si="3"/>
        <v>19410.780000000002</v>
      </c>
      <c r="K29" s="58">
        <f>ROUND(VLOOKUP($D29,'Retribuciones 2019'!$H$18:$I$49,2,FALSE)*6+VLOOKUP($D29,'Retribuciones 2019'!$S$18:$T$49,2,FALSE)*6,2)</f>
        <v>7433.16</v>
      </c>
      <c r="L29" s="58">
        <f>ROUND('Retribuciones 2019'!$L$9*$E29*6+'Retribuciones 2019'!$W$9*$E29*6,2)</f>
        <v>15451.2</v>
      </c>
      <c r="M29" s="60">
        <f>ROUND(VLOOKUP($C29,'Retribuciones 2019'!$H$8:$K$16,4,FALSE)*6+VLOOKUP($C29,'Retribuciones 2019'!$S$8:$V$16,4,FALSE)*6,2)</f>
        <v>2187.66</v>
      </c>
      <c r="N29" s="98">
        <f t="shared" si="0"/>
        <v>25072.02</v>
      </c>
      <c r="O29" s="99">
        <f t="shared" si="1"/>
        <v>44482.8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  <c r="DQ29" s="91"/>
      <c r="DR29" s="91"/>
      <c r="DS29" s="91"/>
      <c r="DT29" s="91"/>
      <c r="DU29" s="91"/>
      <c r="DV29" s="91"/>
      <c r="DW29" s="91"/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1"/>
      <c r="EL29" s="91"/>
      <c r="EM29" s="91"/>
      <c r="EN29" s="91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</row>
    <row r="30" spans="1:229" s="94" customFormat="1" ht="12" customHeight="1">
      <c r="A30" s="93">
        <v>163</v>
      </c>
      <c r="B30" s="100" t="s">
        <v>88</v>
      </c>
      <c r="C30" s="95" t="s">
        <v>67</v>
      </c>
      <c r="D30" s="95">
        <v>24</v>
      </c>
      <c r="E30" s="95">
        <v>60</v>
      </c>
      <c r="F30" s="58">
        <f>ROUND(VLOOKUP($C30,'Retribuciones 2019'!$H$8:$L$16,2,FALSE)*6+VLOOKUP($C30,'Retribuciones 2019'!$S$8:$W$16,2,FALSE)*6,2)</f>
        <v>12228.42</v>
      </c>
      <c r="G30" s="58">
        <f>VLOOKUP($C30,'Retribuciones 2019'!$N$8:$Q$16,3,FALSE)+VLOOKUP($C30,'Retribuciones 2019'!$Y$8:$AA$16,2,FALSE)+ROUND(VLOOKUP($D30,'Retribuciones 2019'!$H$18:$I$49,2,FALSE),2)+ROUND(VLOOKUP($D30,'Retribuciones 2019'!$S$18:$T$49,2,FALSE),2)</f>
        <v>2725.26</v>
      </c>
      <c r="H30" s="96">
        <f>ROUND(('Retribuciones 2019'!$L$9*$E30*$H$58),2)+ROUND(('Retribuciones 2019'!$W$9*$E30*$H$58),2)</f>
        <v>2575.2</v>
      </c>
      <c r="I30" s="97">
        <f t="shared" si="2"/>
        <v>5300.46</v>
      </c>
      <c r="J30" s="98">
        <f t="shared" si="3"/>
        <v>17528.88</v>
      </c>
      <c r="K30" s="58">
        <f>ROUND(VLOOKUP($D30,'Retribuciones 2019'!$H$18:$I$49,2,FALSE)*6+VLOOKUP($D30,'Retribuciones 2019'!$S$18:$T$49,2,FALSE)*6,2)</f>
        <v>7433.16</v>
      </c>
      <c r="L30" s="58">
        <f>ROUND('Retribuciones 2019'!$L$9*$E30*6+'Retribuciones 2019'!$W$9*$E30*6,2)</f>
        <v>15451.2</v>
      </c>
      <c r="M30" s="60">
        <f>ROUND(VLOOKUP($C30,'Retribuciones 2019'!$H$8:$K$16,4,FALSE)*6+VLOOKUP($C30,'Retribuciones 2019'!$S$8:$V$16,4,FALSE)*6,2)</f>
        <v>1788.06</v>
      </c>
      <c r="N30" s="98">
        <f t="shared" si="0"/>
        <v>24672.420000000002</v>
      </c>
      <c r="O30" s="99">
        <f t="shared" si="1"/>
        <v>42201.3</v>
      </c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  <c r="DA30" s="91"/>
      <c r="DB30" s="91"/>
      <c r="DC30" s="91"/>
      <c r="DD30" s="91"/>
      <c r="DE30" s="91"/>
      <c r="DF30" s="91"/>
      <c r="DG30" s="91"/>
      <c r="DH30" s="91"/>
      <c r="DI30" s="91"/>
      <c r="DJ30" s="91"/>
      <c r="DK30" s="91"/>
      <c r="DL30" s="91"/>
      <c r="DM30" s="91"/>
      <c r="DN30" s="91"/>
      <c r="DO30" s="91"/>
      <c r="DP30" s="91"/>
      <c r="DQ30" s="91"/>
      <c r="DR30" s="91"/>
      <c r="DS30" s="91"/>
      <c r="DT30" s="91"/>
      <c r="DU30" s="91"/>
      <c r="DV30" s="91"/>
      <c r="DW30" s="91"/>
      <c r="DX30" s="91"/>
      <c r="DY30" s="91"/>
      <c r="DZ30" s="91"/>
      <c r="EA30" s="91"/>
      <c r="EB30" s="91"/>
      <c r="EC30" s="91"/>
      <c r="ED30" s="91"/>
      <c r="EE30" s="91"/>
      <c r="EF30" s="91"/>
      <c r="EG30" s="91"/>
      <c r="EH30" s="91"/>
      <c r="EI30" s="91"/>
      <c r="EJ30" s="91"/>
      <c r="EK30" s="91"/>
      <c r="EL30" s="91"/>
      <c r="EM30" s="91"/>
      <c r="EN30" s="91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</row>
    <row r="31" spans="1:229" s="94" customFormat="1" ht="12" customHeight="1">
      <c r="A31" s="93">
        <v>175</v>
      </c>
      <c r="B31" s="100" t="s">
        <v>138</v>
      </c>
      <c r="C31" s="95" t="s">
        <v>67</v>
      </c>
      <c r="D31" s="95">
        <v>24</v>
      </c>
      <c r="E31" s="95">
        <v>46</v>
      </c>
      <c r="F31" s="58">
        <f>ROUND(VLOOKUP($C31,'Retribuciones 2019'!$H$8:$L$16,2,FALSE)*6+VLOOKUP($C31,'Retribuciones 2019'!$S$8:$W$16,2,FALSE)*6,2)</f>
        <v>12228.42</v>
      </c>
      <c r="G31" s="58">
        <f>VLOOKUP($C31,'Retribuciones 2019'!$N$8:$Q$16,3,FALSE)+VLOOKUP($C31,'Retribuciones 2019'!$Y$8:$AA$16,2,FALSE)+ROUND(VLOOKUP($D31,'Retribuciones 2019'!$H$18:$I$49,2,FALSE),2)+ROUND(VLOOKUP($D31,'Retribuciones 2019'!$S$18:$T$49,2,FALSE),2)</f>
        <v>2725.26</v>
      </c>
      <c r="H31" s="96">
        <f>ROUND(('Retribuciones 2019'!$L$9*$E31*$H$58),2)+ROUND(('Retribuciones 2019'!$W$9*$E31*$H$58),2)</f>
        <v>1974.32</v>
      </c>
      <c r="I31" s="97">
        <f t="shared" si="2"/>
        <v>4699.58</v>
      </c>
      <c r="J31" s="98">
        <f t="shared" si="3"/>
        <v>16928</v>
      </c>
      <c r="K31" s="58">
        <f>ROUND(VLOOKUP($D31,'Retribuciones 2019'!$H$18:$I$49,2,FALSE)*6+VLOOKUP($D31,'Retribuciones 2019'!$S$18:$T$49,2,FALSE)*6,2)</f>
        <v>7433.16</v>
      </c>
      <c r="L31" s="58">
        <f>ROUND('Retribuciones 2019'!$L$9*$E31*6+'Retribuciones 2019'!$W$9*$E31*6,2)</f>
        <v>11845.92</v>
      </c>
      <c r="M31" s="60">
        <f>ROUND(VLOOKUP($C31,'Retribuciones 2019'!$H$8:$K$16,4,FALSE)*6+VLOOKUP($C31,'Retribuciones 2019'!$S$8:$V$16,4,FALSE)*6,2)</f>
        <v>1788.06</v>
      </c>
      <c r="N31" s="98">
        <f t="shared" si="0"/>
        <v>21067.140000000003</v>
      </c>
      <c r="O31" s="99">
        <f t="shared" si="1"/>
        <v>37995.14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1"/>
      <c r="DF31" s="91"/>
      <c r="DG31" s="91"/>
      <c r="DH31" s="91"/>
      <c r="DI31" s="91"/>
      <c r="DJ31" s="91"/>
      <c r="DK31" s="91"/>
      <c r="DL31" s="91"/>
      <c r="DM31" s="91"/>
      <c r="DN31" s="91"/>
      <c r="DO31" s="91"/>
      <c r="DP31" s="91"/>
      <c r="DQ31" s="91"/>
      <c r="DR31" s="91"/>
      <c r="DS31" s="91"/>
      <c r="DT31" s="91"/>
      <c r="DU31" s="91"/>
      <c r="DV31" s="91"/>
      <c r="DW31" s="91"/>
      <c r="DX31" s="91"/>
      <c r="DY31" s="91"/>
      <c r="DZ31" s="91"/>
      <c r="EA31" s="91"/>
      <c r="EB31" s="91"/>
      <c r="EC31" s="91"/>
      <c r="ED31" s="91"/>
      <c r="EE31" s="91"/>
      <c r="EF31" s="91"/>
      <c r="EG31" s="91"/>
      <c r="EH31" s="91"/>
      <c r="EI31" s="91"/>
      <c r="EJ31" s="91"/>
      <c r="EK31" s="91"/>
      <c r="EL31" s="91"/>
      <c r="EM31" s="91"/>
      <c r="EN31" s="91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</row>
    <row r="32" spans="1:229" s="94" customFormat="1" ht="12" customHeight="1">
      <c r="A32" s="93">
        <v>141</v>
      </c>
      <c r="B32" s="100" t="s">
        <v>51</v>
      </c>
      <c r="C32" s="95" t="s">
        <v>65</v>
      </c>
      <c r="D32" s="95">
        <v>24</v>
      </c>
      <c r="E32" s="95">
        <v>50</v>
      </c>
      <c r="F32" s="58">
        <f>ROUND(VLOOKUP($C32,'Retribuciones 2019'!$H$8:$L$16,2,FALSE)*6+VLOOKUP($C32,'Retribuciones 2019'!$S$8:$W$16,2,FALSE)*6,2)</f>
        <v>14142.24</v>
      </c>
      <c r="G32" s="58">
        <f>VLOOKUP($C32,'Retribuciones 2019'!$N$8:$Q$16,3,FALSE)+VLOOKUP($C32,'Retribuciones 2019'!$Y$8:$AA$16,2,FALSE)+ROUND(VLOOKUP($D32,'Retribuciones 2019'!$H$18:$I$49,2,FALSE),2)+ROUND(VLOOKUP($D32,'Retribuciones 2019'!$S$18:$T$49,2,FALSE),2)</f>
        <v>2693.34</v>
      </c>
      <c r="H32" s="96">
        <f>ROUND(('Retribuciones 2019'!$L$9*$E32*$H$58),2)+ROUND(('Retribuciones 2019'!$W$9*$E32*$H$58),2)</f>
        <v>2146</v>
      </c>
      <c r="I32" s="97">
        <f t="shared" si="2"/>
        <v>4839.34</v>
      </c>
      <c r="J32" s="98">
        <f t="shared" si="3"/>
        <v>18981.58</v>
      </c>
      <c r="K32" s="58">
        <f>ROUND(VLOOKUP($D32,'Retribuciones 2019'!$H$18:$I$49,2,FALSE)*6+VLOOKUP($D32,'Retribuciones 2019'!$S$18:$T$49,2,FALSE)*6,2)</f>
        <v>7433.16</v>
      </c>
      <c r="L32" s="58">
        <f>ROUND('Retribuciones 2019'!$L$9*$E32*6+'Retribuciones 2019'!$W$9*$E32*6,2)</f>
        <v>12876</v>
      </c>
      <c r="M32" s="60">
        <f>ROUND(VLOOKUP($C32,'Retribuciones 2019'!$H$8:$K$16,4,FALSE)*6+VLOOKUP($C32,'Retribuciones 2019'!$S$8:$V$16,4,FALSE)*6,2)</f>
        <v>2187.66</v>
      </c>
      <c r="N32" s="98">
        <f t="shared" si="0"/>
        <v>22496.82</v>
      </c>
      <c r="O32" s="99">
        <f t="shared" si="1"/>
        <v>41478.4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91"/>
      <c r="CE32" s="91"/>
      <c r="CF32" s="91"/>
      <c r="CG32" s="91"/>
      <c r="CH32" s="91"/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S32" s="91"/>
      <c r="CT32" s="91"/>
      <c r="CU32" s="91"/>
      <c r="CV32" s="91"/>
      <c r="CW32" s="91"/>
      <c r="CX32" s="91"/>
      <c r="CY32" s="91"/>
      <c r="CZ32" s="91"/>
      <c r="DA32" s="91"/>
      <c r="DB32" s="91"/>
      <c r="DC32" s="91"/>
      <c r="DD32" s="91"/>
      <c r="DE32" s="91"/>
      <c r="DF32" s="91"/>
      <c r="DG32" s="91"/>
      <c r="DH32" s="91"/>
      <c r="DI32" s="91"/>
      <c r="DJ32" s="91"/>
      <c r="DK32" s="91"/>
      <c r="DL32" s="91"/>
      <c r="DM32" s="91"/>
      <c r="DN32" s="91"/>
      <c r="DO32" s="91"/>
      <c r="DP32" s="91"/>
      <c r="DQ32" s="91"/>
      <c r="DR32" s="91"/>
      <c r="DS32" s="91"/>
      <c r="DT32" s="91"/>
      <c r="DU32" s="91"/>
      <c r="DV32" s="91"/>
      <c r="DW32" s="91"/>
      <c r="DX32" s="91"/>
      <c r="DY32" s="91"/>
      <c r="DZ32" s="91"/>
      <c r="EA32" s="91"/>
      <c r="EB32" s="91"/>
      <c r="EC32" s="91"/>
      <c r="ED32" s="91"/>
      <c r="EE32" s="91"/>
      <c r="EF32" s="91"/>
      <c r="EG32" s="91"/>
      <c r="EH32" s="91"/>
      <c r="EI32" s="91"/>
      <c r="EJ32" s="91"/>
      <c r="EK32" s="91"/>
      <c r="EL32" s="91"/>
      <c r="EM32" s="91"/>
      <c r="EN32" s="91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</row>
    <row r="33" spans="1:229" s="94" customFormat="1" ht="12" customHeight="1">
      <c r="A33" s="93">
        <v>168</v>
      </c>
      <c r="B33" s="100" t="s">
        <v>107</v>
      </c>
      <c r="C33" s="95" t="s">
        <v>65</v>
      </c>
      <c r="D33" s="95">
        <v>24</v>
      </c>
      <c r="E33" s="95">
        <v>60</v>
      </c>
      <c r="F33" s="58">
        <f>ROUND(VLOOKUP($C33,'Retribuciones 2019'!$H$8:$L$16,2,FALSE)*6+VLOOKUP($C33,'Retribuciones 2019'!$S$8:$W$16,2,FALSE)*6,2)</f>
        <v>14142.24</v>
      </c>
      <c r="G33" s="58">
        <f>VLOOKUP($C33,'Retribuciones 2019'!$N$8:$Q$16,3,FALSE)+VLOOKUP($C33,'Retribuciones 2019'!$Y$8:$AA$16,2,FALSE)+ROUND(VLOOKUP($D33,'Retribuciones 2019'!$H$18:$I$49,2,FALSE),2)+ROUND(VLOOKUP($D33,'Retribuciones 2019'!$S$18:$T$49,2,FALSE),2)</f>
        <v>2693.34</v>
      </c>
      <c r="H33" s="96">
        <f>ROUND(('Retribuciones 2019'!$L$9*$E33*$H$58),2)+ROUND(('Retribuciones 2019'!$W$9*$E33*$H$58),2)</f>
        <v>2575.2</v>
      </c>
      <c r="I33" s="97">
        <f t="shared" si="2"/>
        <v>5268.54</v>
      </c>
      <c r="J33" s="98">
        <f t="shared" si="3"/>
        <v>19410.780000000002</v>
      </c>
      <c r="K33" s="58">
        <f>ROUND(VLOOKUP($D33,'Retribuciones 2019'!$H$18:$I$49,2,FALSE)*6+VLOOKUP($D33,'Retribuciones 2019'!$S$18:$T$49,2,FALSE)*6,2)</f>
        <v>7433.16</v>
      </c>
      <c r="L33" s="58">
        <f>ROUND('Retribuciones 2019'!$L$9*$E33*6+'Retribuciones 2019'!$W$9*$E33*6,2)</f>
        <v>15451.2</v>
      </c>
      <c r="M33" s="60">
        <f>ROUND(VLOOKUP($C33,'Retribuciones 2019'!$H$8:$K$16,4,FALSE)*6+VLOOKUP($C33,'Retribuciones 2019'!$S$8:$V$16,4,FALSE)*6,2)</f>
        <v>2187.66</v>
      </c>
      <c r="N33" s="98">
        <f t="shared" si="0"/>
        <v>25072.02</v>
      </c>
      <c r="O33" s="99">
        <f t="shared" si="1"/>
        <v>44482.8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1"/>
      <c r="DE33" s="91"/>
      <c r="DF33" s="91"/>
      <c r="DG33" s="91"/>
      <c r="DH33" s="91"/>
      <c r="DI33" s="91"/>
      <c r="DJ33" s="91"/>
      <c r="DK33" s="91"/>
      <c r="DL33" s="91"/>
      <c r="DM33" s="91"/>
      <c r="DN33" s="91"/>
      <c r="DO33" s="91"/>
      <c r="DP33" s="91"/>
      <c r="DQ33" s="91"/>
      <c r="DR33" s="91"/>
      <c r="DS33" s="91"/>
      <c r="DT33" s="91"/>
      <c r="DU33" s="91"/>
      <c r="DV33" s="91"/>
      <c r="DW33" s="91"/>
      <c r="DX33" s="91"/>
      <c r="DY33" s="91"/>
      <c r="DZ33" s="91"/>
      <c r="EA33" s="91"/>
      <c r="EB33" s="91"/>
      <c r="EC33" s="91"/>
      <c r="ED33" s="91"/>
      <c r="EE33" s="91"/>
      <c r="EF33" s="91"/>
      <c r="EG33" s="91"/>
      <c r="EH33" s="91"/>
      <c r="EI33" s="91"/>
      <c r="EJ33" s="91"/>
      <c r="EK33" s="91"/>
      <c r="EL33" s="91"/>
      <c r="EM33" s="91"/>
      <c r="EN33" s="91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</row>
    <row r="34" spans="1:229" s="94" customFormat="1" ht="12" customHeight="1">
      <c r="A34" s="93">
        <v>169</v>
      </c>
      <c r="B34" s="100" t="s">
        <v>112</v>
      </c>
      <c r="C34" s="95" t="s">
        <v>65</v>
      </c>
      <c r="D34" s="95">
        <v>24</v>
      </c>
      <c r="E34" s="95">
        <v>60</v>
      </c>
      <c r="F34" s="58">
        <f>ROUND(VLOOKUP($C34,'Retribuciones 2019'!$H$8:$L$16,2,FALSE)*6+VLOOKUP($C34,'Retribuciones 2019'!$S$8:$W$16,2,FALSE)*6,2)</f>
        <v>14142.24</v>
      </c>
      <c r="G34" s="58">
        <f>VLOOKUP($C34,'Retribuciones 2019'!$N$8:$Q$16,3,FALSE)+VLOOKUP($C34,'Retribuciones 2019'!$Y$8:$AA$16,2,FALSE)+ROUND(VLOOKUP($D34,'Retribuciones 2019'!$H$18:$I$49,2,FALSE),2)+ROUND(VLOOKUP($D34,'Retribuciones 2019'!$S$18:$T$49,2,FALSE),2)</f>
        <v>2693.34</v>
      </c>
      <c r="H34" s="96">
        <f>ROUND(('Retribuciones 2019'!$L$9*$E34*$H$58),2)+ROUND(('Retribuciones 2019'!$W$9*$E34*$H$58),2)</f>
        <v>2575.2</v>
      </c>
      <c r="I34" s="97">
        <f t="shared" si="2"/>
        <v>5268.54</v>
      </c>
      <c r="J34" s="98">
        <f t="shared" si="3"/>
        <v>19410.780000000002</v>
      </c>
      <c r="K34" s="58">
        <f>ROUND(VLOOKUP($D34,'Retribuciones 2019'!$H$18:$I$49,2,FALSE)*6+VLOOKUP($D34,'Retribuciones 2019'!$S$18:$T$49,2,FALSE)*6,2)</f>
        <v>7433.16</v>
      </c>
      <c r="L34" s="58">
        <f>ROUND('Retribuciones 2019'!$L$9*$E34*6+'Retribuciones 2019'!$W$9*$E34*6,2)</f>
        <v>15451.2</v>
      </c>
      <c r="M34" s="60">
        <f>ROUND(VLOOKUP($C34,'Retribuciones 2019'!$H$8:$K$16,4,FALSE)*6+VLOOKUP($C34,'Retribuciones 2019'!$S$8:$V$16,4,FALSE)*6,2)</f>
        <v>2187.66</v>
      </c>
      <c r="N34" s="98">
        <f t="shared" si="0"/>
        <v>25072.02</v>
      </c>
      <c r="O34" s="99">
        <f t="shared" si="1"/>
        <v>44482.8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  <c r="DE34" s="91"/>
      <c r="DF34" s="91"/>
      <c r="DG34" s="91"/>
      <c r="DH34" s="91"/>
      <c r="DI34" s="91"/>
      <c r="DJ34" s="91"/>
      <c r="DK34" s="91"/>
      <c r="DL34" s="91"/>
      <c r="DM34" s="91"/>
      <c r="DN34" s="91"/>
      <c r="DO34" s="91"/>
      <c r="DP34" s="91"/>
      <c r="DQ34" s="91"/>
      <c r="DR34" s="91"/>
      <c r="DS34" s="91"/>
      <c r="DT34" s="91"/>
      <c r="DU34" s="91"/>
      <c r="DV34" s="91"/>
      <c r="DW34" s="91"/>
      <c r="DX34" s="91"/>
      <c r="DY34" s="91"/>
      <c r="DZ34" s="91"/>
      <c r="EA34" s="91"/>
      <c r="EB34" s="91"/>
      <c r="EC34" s="91"/>
      <c r="ED34" s="91"/>
      <c r="EE34" s="91"/>
      <c r="EF34" s="91"/>
      <c r="EG34" s="91"/>
      <c r="EH34" s="91"/>
      <c r="EI34" s="91"/>
      <c r="EJ34" s="91"/>
      <c r="EK34" s="91"/>
      <c r="EL34" s="91"/>
      <c r="EM34" s="91"/>
      <c r="EN34" s="91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  <c r="HU34" s="33"/>
    </row>
    <row r="35" spans="1:229" s="94" customFormat="1" ht="12" customHeight="1">
      <c r="A35" s="93">
        <v>158</v>
      </c>
      <c r="B35" s="100" t="s">
        <v>70</v>
      </c>
      <c r="C35" s="95" t="s">
        <v>65</v>
      </c>
      <c r="D35" s="95">
        <v>24</v>
      </c>
      <c r="E35" s="95">
        <v>60</v>
      </c>
      <c r="F35" s="58">
        <f>ROUND(VLOOKUP($C35,'Retribuciones 2019'!$H$8:$L$16,2,FALSE)*6+VLOOKUP($C35,'Retribuciones 2019'!$S$8:$W$16,2,FALSE)*6,2)</f>
        <v>14142.24</v>
      </c>
      <c r="G35" s="58">
        <f>VLOOKUP($C35,'Retribuciones 2019'!$N$8:$Q$16,3,FALSE)+VLOOKUP($C35,'Retribuciones 2019'!$Y$8:$AA$16,2,FALSE)+ROUND(VLOOKUP($D35,'Retribuciones 2019'!$H$18:$I$49,2,FALSE),2)+ROUND(VLOOKUP($D35,'Retribuciones 2019'!$S$18:$T$49,2,FALSE),2)</f>
        <v>2693.34</v>
      </c>
      <c r="H35" s="96">
        <f>ROUND(('Retribuciones 2019'!$L$9*$E35*$H$58),2)+ROUND(('Retribuciones 2019'!$W$9*$E35*$H$58),2)</f>
        <v>2575.2</v>
      </c>
      <c r="I35" s="97">
        <f t="shared" si="2"/>
        <v>5268.54</v>
      </c>
      <c r="J35" s="98">
        <f t="shared" si="3"/>
        <v>19410.780000000002</v>
      </c>
      <c r="K35" s="58">
        <f>ROUND(VLOOKUP($D35,'Retribuciones 2019'!$H$18:$I$49,2,FALSE)*6+VLOOKUP($D35,'Retribuciones 2019'!$S$18:$T$49,2,FALSE)*6,2)</f>
        <v>7433.16</v>
      </c>
      <c r="L35" s="58">
        <f>ROUND('Retribuciones 2019'!$L$9*$E35*6+'Retribuciones 2019'!$W$9*$E35*6,2)</f>
        <v>15451.2</v>
      </c>
      <c r="M35" s="60">
        <f>ROUND(VLOOKUP($C35,'Retribuciones 2019'!$H$8:$K$16,4,FALSE)*6+VLOOKUP($C35,'Retribuciones 2019'!$S$8:$V$16,4,FALSE)*6,2)</f>
        <v>2187.66</v>
      </c>
      <c r="N35" s="98">
        <f t="shared" si="0"/>
        <v>25072.02</v>
      </c>
      <c r="O35" s="99">
        <f t="shared" si="1"/>
        <v>44482.8</v>
      </c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1"/>
      <c r="DF35" s="91"/>
      <c r="DG35" s="91"/>
      <c r="DH35" s="91"/>
      <c r="DI35" s="91"/>
      <c r="DJ35" s="91"/>
      <c r="DK35" s="91"/>
      <c r="DL35" s="91"/>
      <c r="DM35" s="91"/>
      <c r="DN35" s="91"/>
      <c r="DO35" s="91"/>
      <c r="DP35" s="91"/>
      <c r="DQ35" s="91"/>
      <c r="DR35" s="91"/>
      <c r="DS35" s="91"/>
      <c r="DT35" s="91"/>
      <c r="DU35" s="91"/>
      <c r="DV35" s="91"/>
      <c r="DW35" s="91"/>
      <c r="DX35" s="91"/>
      <c r="DY35" s="91"/>
      <c r="DZ35" s="91"/>
      <c r="EA35" s="91"/>
      <c r="EB35" s="91"/>
      <c r="EC35" s="91"/>
      <c r="ED35" s="91"/>
      <c r="EE35" s="91"/>
      <c r="EF35" s="91"/>
      <c r="EG35" s="91"/>
      <c r="EH35" s="91"/>
      <c r="EI35" s="91"/>
      <c r="EJ35" s="91"/>
      <c r="EK35" s="91"/>
      <c r="EL35" s="91"/>
      <c r="EM35" s="91"/>
      <c r="EN35" s="91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</row>
    <row r="36" spans="1:229" s="102" customFormat="1" ht="12" customHeight="1">
      <c r="A36" s="93">
        <v>161</v>
      </c>
      <c r="B36" s="100" t="s">
        <v>114</v>
      </c>
      <c r="C36" s="95" t="s">
        <v>65</v>
      </c>
      <c r="D36" s="95">
        <v>24</v>
      </c>
      <c r="E36" s="95">
        <v>50</v>
      </c>
      <c r="F36" s="58">
        <f>ROUND(VLOOKUP($C36,'Retribuciones 2019'!$H$8:$L$16,2,FALSE)*6+VLOOKUP($C36,'Retribuciones 2019'!$S$8:$W$16,2,FALSE)*6,2)</f>
        <v>14142.24</v>
      </c>
      <c r="G36" s="58">
        <f>VLOOKUP($C36,'Retribuciones 2019'!$N$8:$Q$16,3,FALSE)+VLOOKUP($C36,'Retribuciones 2019'!$Y$8:$AA$16,2,FALSE)+ROUND(VLOOKUP($D36,'Retribuciones 2019'!$H$18:$I$49,2,FALSE),2)+ROUND(VLOOKUP($D36,'Retribuciones 2019'!$S$18:$T$49,2,FALSE),2)</f>
        <v>2693.34</v>
      </c>
      <c r="H36" s="96">
        <f>ROUND(('Retribuciones 2019'!$L$9*$E36*$H$58),2)+ROUND(('Retribuciones 2019'!$W$9*$E36*$H$58),2)</f>
        <v>2146</v>
      </c>
      <c r="I36" s="97">
        <f t="shared" si="2"/>
        <v>4839.34</v>
      </c>
      <c r="J36" s="98">
        <f t="shared" si="3"/>
        <v>18981.58</v>
      </c>
      <c r="K36" s="58">
        <f>ROUND(VLOOKUP($D36,'Retribuciones 2019'!$H$18:$I$49,2,FALSE)*6+VLOOKUP($D36,'Retribuciones 2019'!$S$18:$T$49,2,FALSE)*6,2)</f>
        <v>7433.16</v>
      </c>
      <c r="L36" s="58">
        <f>ROUND('Retribuciones 2019'!$L$9*$E36*6+'Retribuciones 2019'!$W$9*$E36*6,2)</f>
        <v>12876</v>
      </c>
      <c r="M36" s="60">
        <f>ROUND(VLOOKUP($C36,'Retribuciones 2019'!$H$8:$K$16,4,FALSE)*6+VLOOKUP($C36,'Retribuciones 2019'!$S$8:$V$16,4,FALSE)*6,2)</f>
        <v>2187.66</v>
      </c>
      <c r="N36" s="98">
        <f t="shared" si="0"/>
        <v>22496.82</v>
      </c>
      <c r="O36" s="99">
        <f t="shared" si="1"/>
        <v>41478.4</v>
      </c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91"/>
      <c r="CQ36" s="91"/>
      <c r="CR36" s="91"/>
      <c r="CS36" s="91"/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1"/>
      <c r="DF36" s="91"/>
      <c r="DG36" s="91"/>
      <c r="DH36" s="91"/>
      <c r="DI36" s="91"/>
      <c r="DJ36" s="91"/>
      <c r="DK36" s="91"/>
      <c r="DL36" s="91"/>
      <c r="DM36" s="91"/>
      <c r="DN36" s="91"/>
      <c r="DO36" s="91"/>
      <c r="DP36" s="91"/>
      <c r="DQ36" s="91"/>
      <c r="DR36" s="91"/>
      <c r="DS36" s="91"/>
      <c r="DT36" s="91"/>
      <c r="DU36" s="91"/>
      <c r="DV36" s="91"/>
      <c r="DW36" s="91"/>
      <c r="DX36" s="91"/>
      <c r="DY36" s="91"/>
      <c r="DZ36" s="91"/>
      <c r="EA36" s="91"/>
      <c r="EB36" s="91"/>
      <c r="EC36" s="91"/>
      <c r="ED36" s="91"/>
      <c r="EE36" s="91"/>
      <c r="EF36" s="91"/>
      <c r="EG36" s="91"/>
      <c r="EH36" s="91"/>
      <c r="EI36" s="91"/>
      <c r="EJ36" s="91"/>
      <c r="EK36" s="91"/>
      <c r="EL36" s="91"/>
      <c r="EM36" s="91"/>
      <c r="EN36" s="91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</row>
    <row r="37" spans="1:229" s="103" customFormat="1" ht="12" customHeight="1">
      <c r="A37" s="93">
        <v>147</v>
      </c>
      <c r="B37" s="100" t="s">
        <v>140</v>
      </c>
      <c r="C37" s="95" t="s">
        <v>65</v>
      </c>
      <c r="D37" s="95">
        <v>24</v>
      </c>
      <c r="E37" s="95">
        <v>60</v>
      </c>
      <c r="F37" s="58">
        <f>ROUND(VLOOKUP($C37,'Retribuciones 2019'!$H$8:$L$16,2,FALSE)*6+VLOOKUP($C37,'Retribuciones 2019'!$S$8:$W$16,2,FALSE)*6,2)</f>
        <v>14142.24</v>
      </c>
      <c r="G37" s="58">
        <f>VLOOKUP($C37,'Retribuciones 2019'!$N$8:$Q$16,3,FALSE)+VLOOKUP($C37,'Retribuciones 2019'!$Y$8:$AA$16,2,FALSE)+ROUND(VLOOKUP($D37,'Retribuciones 2019'!$H$18:$I$49,2,FALSE),2)+ROUND(VLOOKUP($D37,'Retribuciones 2019'!$S$18:$T$49,2,FALSE),2)</f>
        <v>2693.34</v>
      </c>
      <c r="H37" s="96">
        <f>ROUND(('Retribuciones 2019'!$L$9*$E37*$H$58),2)+ROUND(('Retribuciones 2019'!$W$9*$E37*$H$58),2)</f>
        <v>2575.2</v>
      </c>
      <c r="I37" s="97">
        <f aca="true" t="shared" si="4" ref="I37:I56">SUM(G37:H37)</f>
        <v>5268.54</v>
      </c>
      <c r="J37" s="98">
        <f aca="true" t="shared" si="5" ref="J37:J55">SUM(F37:H37)</f>
        <v>19410.780000000002</v>
      </c>
      <c r="K37" s="58">
        <f>ROUND(VLOOKUP($D37,'Retribuciones 2019'!$H$18:$I$49,2,FALSE)*6+VLOOKUP($D37,'Retribuciones 2019'!$S$18:$T$49,2,FALSE)*6,2)</f>
        <v>7433.16</v>
      </c>
      <c r="L37" s="58">
        <f>ROUND('Retribuciones 2019'!$L$9*$E37*6+'Retribuciones 2019'!$W$9*$E37*6,2)</f>
        <v>15451.2</v>
      </c>
      <c r="M37" s="60">
        <f>ROUND(VLOOKUP($C37,'Retribuciones 2019'!$H$8:$K$16,4,FALSE)*6+VLOOKUP($C37,'Retribuciones 2019'!$S$8:$V$16,4,FALSE)*6,2)</f>
        <v>2187.66</v>
      </c>
      <c r="N37" s="98">
        <f aca="true" t="shared" si="6" ref="N37:N55">SUM(K37:M37)</f>
        <v>25072.02</v>
      </c>
      <c r="O37" s="99">
        <f aca="true" t="shared" si="7" ref="O37:O55">J37+N37</f>
        <v>44482.8</v>
      </c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1"/>
      <c r="CO37" s="91"/>
      <c r="CP37" s="91"/>
      <c r="CQ37" s="91"/>
      <c r="CR37" s="91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1"/>
      <c r="DE37" s="91"/>
      <c r="DF37" s="91"/>
      <c r="DG37" s="91"/>
      <c r="DH37" s="91"/>
      <c r="DI37" s="91"/>
      <c r="DJ37" s="91"/>
      <c r="DK37" s="91"/>
      <c r="DL37" s="91"/>
      <c r="DM37" s="91"/>
      <c r="DN37" s="91"/>
      <c r="DO37" s="91"/>
      <c r="DP37" s="91"/>
      <c r="DQ37" s="91"/>
      <c r="DR37" s="91"/>
      <c r="DS37" s="91"/>
      <c r="DT37" s="91"/>
      <c r="DU37" s="91"/>
      <c r="DV37" s="91"/>
      <c r="DW37" s="91"/>
      <c r="DX37" s="91"/>
      <c r="DY37" s="91"/>
      <c r="DZ37" s="91"/>
      <c r="EA37" s="91"/>
      <c r="EB37" s="91"/>
      <c r="EC37" s="91"/>
      <c r="ED37" s="91"/>
      <c r="EE37" s="91"/>
      <c r="EF37" s="91"/>
      <c r="EG37" s="91"/>
      <c r="EH37" s="91"/>
      <c r="EI37" s="91"/>
      <c r="EJ37" s="91"/>
      <c r="EK37" s="91"/>
      <c r="EL37" s="91"/>
      <c r="EM37" s="91"/>
      <c r="EN37" s="91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  <c r="FI37" s="33"/>
      <c r="FJ37" s="33"/>
      <c r="FK37" s="33"/>
      <c r="FL37" s="33"/>
      <c r="FM37" s="33"/>
      <c r="FN37" s="33"/>
      <c r="FO37" s="33"/>
      <c r="FP37" s="33"/>
      <c r="FQ37" s="33"/>
      <c r="FR37" s="33"/>
      <c r="FS37" s="33"/>
      <c r="FT37" s="33"/>
      <c r="FU37" s="33"/>
      <c r="FV37" s="33"/>
      <c r="FW37" s="33"/>
      <c r="FX37" s="33"/>
      <c r="FY37" s="33"/>
      <c r="FZ37" s="33"/>
      <c r="GA37" s="33"/>
      <c r="GB37" s="33"/>
      <c r="GC37" s="33"/>
      <c r="GD37" s="33"/>
      <c r="GE37" s="33"/>
      <c r="GF37" s="33"/>
      <c r="GG37" s="33"/>
      <c r="GH37" s="33"/>
      <c r="GI37" s="33"/>
      <c r="GJ37" s="33"/>
      <c r="GK37" s="33"/>
      <c r="GL37" s="33"/>
      <c r="GM37" s="33"/>
      <c r="GN37" s="33"/>
      <c r="GO37" s="33"/>
      <c r="GP37" s="33"/>
      <c r="GQ37" s="33"/>
      <c r="GR37" s="33"/>
      <c r="GS37" s="33"/>
      <c r="GT37" s="33"/>
      <c r="GU37" s="33"/>
      <c r="GV37" s="33"/>
      <c r="GW37" s="33"/>
      <c r="GX37" s="33"/>
      <c r="GY37" s="33"/>
      <c r="GZ37" s="33"/>
      <c r="HA37" s="33"/>
      <c r="HB37" s="33"/>
      <c r="HC37" s="33"/>
      <c r="HD37" s="33"/>
      <c r="HE37" s="33"/>
      <c r="HF37" s="33"/>
      <c r="HG37" s="33"/>
      <c r="HH37" s="33"/>
      <c r="HI37" s="33"/>
      <c r="HJ37" s="33"/>
      <c r="HK37" s="33"/>
      <c r="HL37" s="33"/>
      <c r="HM37" s="33"/>
      <c r="HN37" s="33"/>
      <c r="HO37" s="33"/>
      <c r="HP37" s="33"/>
      <c r="HQ37" s="33"/>
      <c r="HR37" s="33"/>
      <c r="HS37" s="33"/>
      <c r="HT37" s="33"/>
      <c r="HU37" s="33"/>
    </row>
    <row r="38" spans="1:229" s="102" customFormat="1" ht="12" customHeight="1">
      <c r="A38" s="93">
        <v>149</v>
      </c>
      <c r="B38" s="100" t="s">
        <v>89</v>
      </c>
      <c r="C38" s="95" t="s">
        <v>65</v>
      </c>
      <c r="D38" s="95">
        <v>24</v>
      </c>
      <c r="E38" s="95">
        <v>50</v>
      </c>
      <c r="F38" s="58">
        <f>ROUND(VLOOKUP($C38,'Retribuciones 2019'!$H$8:$L$16,2,FALSE)*6+VLOOKUP($C38,'Retribuciones 2019'!$S$8:$W$16,2,FALSE)*6,2)</f>
        <v>14142.24</v>
      </c>
      <c r="G38" s="58">
        <f>VLOOKUP($C38,'Retribuciones 2019'!$N$8:$Q$16,3,FALSE)+VLOOKUP($C38,'Retribuciones 2019'!$Y$8:$AA$16,2,FALSE)+ROUND(VLOOKUP($D38,'Retribuciones 2019'!$H$18:$I$49,2,FALSE),2)+ROUND(VLOOKUP($D38,'Retribuciones 2019'!$S$18:$T$49,2,FALSE),2)</f>
        <v>2693.34</v>
      </c>
      <c r="H38" s="96">
        <f>ROUND(('Retribuciones 2019'!$L$9*$E38*$H$58),2)+ROUND(('Retribuciones 2019'!$W$9*$E38*$H$58),2)</f>
        <v>2146</v>
      </c>
      <c r="I38" s="97">
        <f t="shared" si="4"/>
        <v>4839.34</v>
      </c>
      <c r="J38" s="98">
        <f t="shared" si="5"/>
        <v>18981.58</v>
      </c>
      <c r="K38" s="58">
        <f>ROUND(VLOOKUP($D38,'Retribuciones 2019'!$H$18:$I$49,2,FALSE)*6+VLOOKUP($D38,'Retribuciones 2019'!$S$18:$T$49,2,FALSE)*6,2)</f>
        <v>7433.16</v>
      </c>
      <c r="L38" s="58">
        <f>ROUND('Retribuciones 2019'!$L$9*$E38*6+'Retribuciones 2019'!$W$9*$E38*6,2)</f>
        <v>12876</v>
      </c>
      <c r="M38" s="60">
        <f>ROUND(VLOOKUP($C38,'Retribuciones 2019'!$H$8:$K$16,4,FALSE)*6+VLOOKUP($C38,'Retribuciones 2019'!$S$8:$V$16,4,FALSE)*6,2)</f>
        <v>2187.66</v>
      </c>
      <c r="N38" s="98">
        <f t="shared" si="6"/>
        <v>22496.82</v>
      </c>
      <c r="O38" s="99">
        <f t="shared" si="7"/>
        <v>41478.4</v>
      </c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1"/>
      <c r="CF38" s="91"/>
      <c r="CG38" s="91"/>
      <c r="CH38" s="91"/>
      <c r="CI38" s="91"/>
      <c r="CJ38" s="91"/>
      <c r="CK38" s="91"/>
      <c r="CL38" s="91"/>
      <c r="CM38" s="91"/>
      <c r="CN38" s="91"/>
      <c r="CO38" s="91"/>
      <c r="CP38" s="91"/>
      <c r="CQ38" s="91"/>
      <c r="CR38" s="91"/>
      <c r="CS38" s="91"/>
      <c r="CT38" s="91"/>
      <c r="CU38" s="91"/>
      <c r="CV38" s="91"/>
      <c r="CW38" s="91"/>
      <c r="CX38" s="91"/>
      <c r="CY38" s="91"/>
      <c r="CZ38" s="91"/>
      <c r="DA38" s="91"/>
      <c r="DB38" s="91"/>
      <c r="DC38" s="91"/>
      <c r="DD38" s="91"/>
      <c r="DE38" s="91"/>
      <c r="DF38" s="91"/>
      <c r="DG38" s="91"/>
      <c r="DH38" s="91"/>
      <c r="DI38" s="91"/>
      <c r="DJ38" s="91"/>
      <c r="DK38" s="91"/>
      <c r="DL38" s="91"/>
      <c r="DM38" s="91"/>
      <c r="DN38" s="91"/>
      <c r="DO38" s="91"/>
      <c r="DP38" s="91"/>
      <c r="DQ38" s="91"/>
      <c r="DR38" s="91"/>
      <c r="DS38" s="91"/>
      <c r="DT38" s="91"/>
      <c r="DU38" s="91"/>
      <c r="DV38" s="91"/>
      <c r="DW38" s="91"/>
      <c r="DX38" s="91"/>
      <c r="DY38" s="91"/>
      <c r="DZ38" s="91"/>
      <c r="EA38" s="91"/>
      <c r="EB38" s="91"/>
      <c r="EC38" s="91"/>
      <c r="ED38" s="91"/>
      <c r="EE38" s="91"/>
      <c r="EF38" s="91"/>
      <c r="EG38" s="91"/>
      <c r="EH38" s="91"/>
      <c r="EI38" s="91"/>
      <c r="EJ38" s="91"/>
      <c r="EK38" s="91"/>
      <c r="EL38" s="91"/>
      <c r="EM38" s="91"/>
      <c r="EN38" s="91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  <c r="GB38" s="33"/>
      <c r="GC38" s="33"/>
      <c r="GD38" s="33"/>
      <c r="GE38" s="33"/>
      <c r="GF38" s="33"/>
      <c r="GG38" s="33"/>
      <c r="GH38" s="33"/>
      <c r="GI38" s="33"/>
      <c r="GJ38" s="33"/>
      <c r="GK38" s="33"/>
      <c r="GL38" s="33"/>
      <c r="GM38" s="33"/>
      <c r="GN38" s="33"/>
      <c r="GO38" s="33"/>
      <c r="GP38" s="33"/>
      <c r="GQ38" s="33"/>
      <c r="GR38" s="33"/>
      <c r="GS38" s="33"/>
      <c r="GT38" s="33"/>
      <c r="GU38" s="33"/>
      <c r="GV38" s="33"/>
      <c r="GW38" s="33"/>
      <c r="GX38" s="33"/>
      <c r="GY38" s="33"/>
      <c r="GZ38" s="33"/>
      <c r="HA38" s="33"/>
      <c r="HB38" s="33"/>
      <c r="HC38" s="33"/>
      <c r="HD38" s="33"/>
      <c r="HE38" s="33"/>
      <c r="HF38" s="33"/>
      <c r="HG38" s="33"/>
      <c r="HH38" s="33"/>
      <c r="HI38" s="33"/>
      <c r="HJ38" s="33"/>
      <c r="HK38" s="33"/>
      <c r="HL38" s="33"/>
      <c r="HM38" s="33"/>
      <c r="HN38" s="33"/>
      <c r="HO38" s="33"/>
      <c r="HP38" s="33"/>
      <c r="HQ38" s="33"/>
      <c r="HR38" s="33"/>
      <c r="HS38" s="33"/>
      <c r="HT38" s="33"/>
      <c r="HU38" s="33"/>
    </row>
    <row r="39" spans="1:229" s="103" customFormat="1" ht="12" customHeight="1">
      <c r="A39" s="93">
        <v>150</v>
      </c>
      <c r="B39" s="100" t="s">
        <v>129</v>
      </c>
      <c r="C39" s="95" t="s">
        <v>67</v>
      </c>
      <c r="D39" s="95">
        <v>24</v>
      </c>
      <c r="E39" s="95">
        <v>53</v>
      </c>
      <c r="F39" s="58">
        <f>ROUND(VLOOKUP($C39,'Retribuciones 2019'!$H$8:$L$16,2,FALSE)*6+VLOOKUP($C39,'Retribuciones 2019'!$S$8:$W$16,2,FALSE)*6,2)</f>
        <v>12228.42</v>
      </c>
      <c r="G39" s="58">
        <f>VLOOKUP($C39,'Retribuciones 2019'!$N$8:$Q$16,3,FALSE)+VLOOKUP($C39,'Retribuciones 2019'!$Y$8:$AA$16,2,FALSE)+ROUND(VLOOKUP($D39,'Retribuciones 2019'!$H$18:$I$49,2,FALSE),2)+ROUND(VLOOKUP($D39,'Retribuciones 2019'!$S$18:$T$49,2,FALSE),2)</f>
        <v>2725.26</v>
      </c>
      <c r="H39" s="96">
        <f>ROUND(('Retribuciones 2019'!$L$9*$E39*$H$58),2)+ROUND(('Retribuciones 2019'!$W$9*$E39*$H$58),2)</f>
        <v>2274.76</v>
      </c>
      <c r="I39" s="97">
        <f t="shared" si="4"/>
        <v>5000.02</v>
      </c>
      <c r="J39" s="98">
        <f t="shared" si="5"/>
        <v>17228.440000000002</v>
      </c>
      <c r="K39" s="58">
        <f>ROUND(VLOOKUP($D39,'Retribuciones 2019'!$H$18:$I$49,2,FALSE)*6+VLOOKUP($D39,'Retribuciones 2019'!$S$18:$T$49,2,FALSE)*6,2)</f>
        <v>7433.16</v>
      </c>
      <c r="L39" s="58">
        <f>ROUND('Retribuciones 2019'!$L$9*$E39*6+'Retribuciones 2019'!$W$9*$E39*6,2)</f>
        <v>13648.56</v>
      </c>
      <c r="M39" s="60">
        <f>ROUND(VLOOKUP($C39,'Retribuciones 2019'!$H$8:$K$16,4,FALSE)*6+VLOOKUP($C39,'Retribuciones 2019'!$S$8:$V$16,4,FALSE)*6,2)</f>
        <v>1788.06</v>
      </c>
      <c r="N39" s="98">
        <f t="shared" si="6"/>
        <v>22869.780000000002</v>
      </c>
      <c r="O39" s="99">
        <f t="shared" si="7"/>
        <v>40098.22</v>
      </c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  <c r="CB39" s="91"/>
      <c r="CC39" s="91"/>
      <c r="CD39" s="91"/>
      <c r="CE39" s="91"/>
      <c r="CF39" s="91"/>
      <c r="CG39" s="91"/>
      <c r="CH39" s="91"/>
      <c r="CI39" s="91"/>
      <c r="CJ39" s="91"/>
      <c r="CK39" s="91"/>
      <c r="CL39" s="91"/>
      <c r="CM39" s="91"/>
      <c r="CN39" s="91"/>
      <c r="CO39" s="91"/>
      <c r="CP39" s="91"/>
      <c r="CQ39" s="91"/>
      <c r="CR39" s="91"/>
      <c r="CS39" s="91"/>
      <c r="CT39" s="91"/>
      <c r="CU39" s="91"/>
      <c r="CV39" s="91"/>
      <c r="CW39" s="91"/>
      <c r="CX39" s="91"/>
      <c r="CY39" s="91"/>
      <c r="CZ39" s="91"/>
      <c r="DA39" s="91"/>
      <c r="DB39" s="91"/>
      <c r="DC39" s="91"/>
      <c r="DD39" s="91"/>
      <c r="DE39" s="91"/>
      <c r="DF39" s="91"/>
      <c r="DG39" s="91"/>
      <c r="DH39" s="91"/>
      <c r="DI39" s="91"/>
      <c r="DJ39" s="91"/>
      <c r="DK39" s="91"/>
      <c r="DL39" s="91"/>
      <c r="DM39" s="91"/>
      <c r="DN39" s="91"/>
      <c r="DO39" s="91"/>
      <c r="DP39" s="91"/>
      <c r="DQ39" s="91"/>
      <c r="DR39" s="91"/>
      <c r="DS39" s="91"/>
      <c r="DT39" s="91"/>
      <c r="DU39" s="91"/>
      <c r="DV39" s="91"/>
      <c r="DW39" s="91"/>
      <c r="DX39" s="91"/>
      <c r="DY39" s="91"/>
      <c r="DZ39" s="91"/>
      <c r="EA39" s="91"/>
      <c r="EB39" s="91"/>
      <c r="EC39" s="91"/>
      <c r="ED39" s="91"/>
      <c r="EE39" s="91"/>
      <c r="EF39" s="91"/>
      <c r="EG39" s="91"/>
      <c r="EH39" s="91"/>
      <c r="EI39" s="91"/>
      <c r="EJ39" s="91"/>
      <c r="EK39" s="91"/>
      <c r="EL39" s="91"/>
      <c r="EM39" s="91"/>
      <c r="EN39" s="91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3"/>
      <c r="FI39" s="33"/>
      <c r="FJ39" s="33"/>
      <c r="FK39" s="33"/>
      <c r="FL39" s="33"/>
      <c r="FM39" s="33"/>
      <c r="FN39" s="33"/>
      <c r="FO39" s="33"/>
      <c r="FP39" s="33"/>
      <c r="FQ39" s="33"/>
      <c r="FR39" s="33"/>
      <c r="FS39" s="33"/>
      <c r="FT39" s="33"/>
      <c r="FU39" s="33"/>
      <c r="FV39" s="33"/>
      <c r="FW39" s="33"/>
      <c r="FX39" s="33"/>
      <c r="FY39" s="33"/>
      <c r="FZ39" s="33"/>
      <c r="GA39" s="33"/>
      <c r="GB39" s="33"/>
      <c r="GC39" s="33"/>
      <c r="GD39" s="33"/>
      <c r="GE39" s="33"/>
      <c r="GF39" s="33"/>
      <c r="GG39" s="33"/>
      <c r="GH39" s="33"/>
      <c r="GI39" s="33"/>
      <c r="GJ39" s="33"/>
      <c r="GK39" s="33"/>
      <c r="GL39" s="33"/>
      <c r="GM39" s="33"/>
      <c r="GN39" s="33"/>
      <c r="GO39" s="33"/>
      <c r="GP39" s="33"/>
      <c r="GQ39" s="33"/>
      <c r="GR39" s="33"/>
      <c r="GS39" s="33"/>
      <c r="GT39" s="33"/>
      <c r="GU39" s="33"/>
      <c r="GV39" s="33"/>
      <c r="GW39" s="33"/>
      <c r="GX39" s="33"/>
      <c r="GY39" s="33"/>
      <c r="GZ39" s="33"/>
      <c r="HA39" s="33"/>
      <c r="HB39" s="33"/>
      <c r="HC39" s="33"/>
      <c r="HD39" s="33"/>
      <c r="HE39" s="33"/>
      <c r="HF39" s="33"/>
      <c r="HG39" s="33"/>
      <c r="HH39" s="33"/>
      <c r="HI39" s="33"/>
      <c r="HJ39" s="33"/>
      <c r="HK39" s="33"/>
      <c r="HL39" s="33"/>
      <c r="HM39" s="33"/>
      <c r="HN39" s="33"/>
      <c r="HO39" s="33"/>
      <c r="HP39" s="33"/>
      <c r="HQ39" s="33"/>
      <c r="HR39" s="33"/>
      <c r="HS39" s="33"/>
      <c r="HT39" s="33"/>
      <c r="HU39" s="33"/>
    </row>
    <row r="40" spans="1:229" s="94" customFormat="1" ht="12" customHeight="1">
      <c r="A40" s="93">
        <v>151</v>
      </c>
      <c r="B40" s="100" t="s">
        <v>137</v>
      </c>
      <c r="C40" s="95" t="s">
        <v>67</v>
      </c>
      <c r="D40" s="95">
        <v>24</v>
      </c>
      <c r="E40" s="95">
        <v>46</v>
      </c>
      <c r="F40" s="58">
        <f>ROUND(VLOOKUP($C40,'Retribuciones 2019'!$H$8:$L$16,2,FALSE)*6+VLOOKUP($C40,'Retribuciones 2019'!$S$8:$W$16,2,FALSE)*6,2)</f>
        <v>12228.42</v>
      </c>
      <c r="G40" s="58">
        <f>VLOOKUP($C40,'Retribuciones 2019'!$N$8:$Q$16,3,FALSE)+VLOOKUP($C40,'Retribuciones 2019'!$Y$8:$AA$16,2,FALSE)+ROUND(VLOOKUP($D40,'Retribuciones 2019'!$H$18:$I$49,2,FALSE),2)+ROUND(VLOOKUP($D40,'Retribuciones 2019'!$S$18:$T$49,2,FALSE),2)</f>
        <v>2725.26</v>
      </c>
      <c r="H40" s="96">
        <f>ROUND(('Retribuciones 2019'!$L$9*$E40*$H$58),2)+ROUND(('Retribuciones 2019'!$W$9*$E40*$H$58),2)</f>
        <v>1974.32</v>
      </c>
      <c r="I40" s="97">
        <f t="shared" si="4"/>
        <v>4699.58</v>
      </c>
      <c r="J40" s="98">
        <f t="shared" si="5"/>
        <v>16928</v>
      </c>
      <c r="K40" s="58">
        <f>ROUND(VLOOKUP($D40,'Retribuciones 2019'!$H$18:$I$49,2,FALSE)*6+VLOOKUP($D40,'Retribuciones 2019'!$S$18:$T$49,2,FALSE)*6,2)</f>
        <v>7433.16</v>
      </c>
      <c r="L40" s="58">
        <f>ROUND('Retribuciones 2019'!$L$9*$E40*6+'Retribuciones 2019'!$W$9*$E40*6,2)</f>
        <v>11845.92</v>
      </c>
      <c r="M40" s="60">
        <f>ROUND(VLOOKUP($C40,'Retribuciones 2019'!$H$8:$K$16,4,FALSE)*6+VLOOKUP($C40,'Retribuciones 2019'!$S$8:$V$16,4,FALSE)*6,2)</f>
        <v>1788.06</v>
      </c>
      <c r="N40" s="98">
        <f t="shared" si="6"/>
        <v>21067.140000000003</v>
      </c>
      <c r="O40" s="99">
        <f t="shared" si="7"/>
        <v>37995.14</v>
      </c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  <c r="ED40" s="91"/>
      <c r="EE40" s="91"/>
      <c r="EF40" s="91"/>
      <c r="EG40" s="91"/>
      <c r="EH40" s="91"/>
      <c r="EI40" s="91"/>
      <c r="EJ40" s="91"/>
      <c r="EK40" s="91"/>
      <c r="EL40" s="91"/>
      <c r="EM40" s="91"/>
      <c r="EN40" s="91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  <c r="FJ40" s="33"/>
      <c r="FK40" s="33"/>
      <c r="FL40" s="33"/>
      <c r="FM40" s="33"/>
      <c r="FN40" s="33"/>
      <c r="FO40" s="33"/>
      <c r="FP40" s="33"/>
      <c r="FQ40" s="33"/>
      <c r="FR40" s="33"/>
      <c r="FS40" s="33"/>
      <c r="FT40" s="33"/>
      <c r="FU40" s="33"/>
      <c r="FV40" s="33"/>
      <c r="FW40" s="33"/>
      <c r="FX40" s="33"/>
      <c r="FY40" s="33"/>
      <c r="FZ40" s="33"/>
      <c r="GA40" s="33"/>
      <c r="GB40" s="33"/>
      <c r="GC40" s="33"/>
      <c r="GD40" s="33"/>
      <c r="GE40" s="33"/>
      <c r="GF40" s="33"/>
      <c r="GG40" s="33"/>
      <c r="GH40" s="33"/>
      <c r="GI40" s="33"/>
      <c r="GJ40" s="33"/>
      <c r="GK40" s="33"/>
      <c r="GL40" s="33"/>
      <c r="GM40" s="33"/>
      <c r="GN40" s="33"/>
      <c r="GO40" s="33"/>
      <c r="GP40" s="33"/>
      <c r="GQ40" s="33"/>
      <c r="GR40" s="33"/>
      <c r="GS40" s="33"/>
      <c r="GT40" s="33"/>
      <c r="GU40" s="33"/>
      <c r="GV40" s="33"/>
      <c r="GW40" s="33"/>
      <c r="GX40" s="33"/>
      <c r="GY40" s="33"/>
      <c r="GZ40" s="33"/>
      <c r="HA40" s="33"/>
      <c r="HB40" s="33"/>
      <c r="HC40" s="33"/>
      <c r="HD40" s="33"/>
      <c r="HE40" s="33"/>
      <c r="HF40" s="33"/>
      <c r="HG40" s="33"/>
      <c r="HH40" s="33"/>
      <c r="HI40" s="33"/>
      <c r="HJ40" s="33"/>
      <c r="HK40" s="33"/>
      <c r="HL40" s="33"/>
      <c r="HM40" s="33"/>
      <c r="HN40" s="33"/>
      <c r="HO40" s="33"/>
      <c r="HP40" s="33"/>
      <c r="HQ40" s="33"/>
      <c r="HR40" s="33"/>
      <c r="HS40" s="33"/>
      <c r="HT40" s="33"/>
      <c r="HU40" s="33"/>
    </row>
    <row r="41" spans="1:229" s="94" customFormat="1" ht="12" customHeight="1">
      <c r="A41" s="93">
        <v>152</v>
      </c>
      <c r="B41" s="100" t="s">
        <v>52</v>
      </c>
      <c r="C41" s="95" t="s">
        <v>67</v>
      </c>
      <c r="D41" s="95">
        <v>24</v>
      </c>
      <c r="E41" s="95">
        <v>46</v>
      </c>
      <c r="F41" s="58">
        <f>ROUND(VLOOKUP($C41,'Retribuciones 2019'!$H$8:$L$16,2,FALSE)*6+VLOOKUP($C41,'Retribuciones 2019'!$S$8:$W$16,2,FALSE)*6,2)</f>
        <v>12228.42</v>
      </c>
      <c r="G41" s="58">
        <f>VLOOKUP($C41,'Retribuciones 2019'!$N$8:$Q$16,3,FALSE)+VLOOKUP($C41,'Retribuciones 2019'!$Y$8:$AA$16,2,FALSE)+ROUND(VLOOKUP($D41,'Retribuciones 2019'!$H$18:$I$49,2,FALSE),2)+ROUND(VLOOKUP($D41,'Retribuciones 2019'!$S$18:$T$49,2,FALSE),2)</f>
        <v>2725.26</v>
      </c>
      <c r="H41" s="96">
        <f>ROUND(('Retribuciones 2019'!$L$9*$E41*$H$58),2)+ROUND(('Retribuciones 2019'!$W$9*$E41*$H$58),2)</f>
        <v>1974.32</v>
      </c>
      <c r="I41" s="97">
        <f t="shared" si="4"/>
        <v>4699.58</v>
      </c>
      <c r="J41" s="98">
        <f t="shared" si="5"/>
        <v>16928</v>
      </c>
      <c r="K41" s="58">
        <f>ROUND(VLOOKUP($D41,'Retribuciones 2019'!$H$18:$I$49,2,FALSE)*6+VLOOKUP($D41,'Retribuciones 2019'!$S$18:$T$49,2,FALSE)*6,2)</f>
        <v>7433.16</v>
      </c>
      <c r="L41" s="58">
        <f>ROUND('Retribuciones 2019'!$L$9*$E41*6+'Retribuciones 2019'!$W$9*$E41*6,2)</f>
        <v>11845.92</v>
      </c>
      <c r="M41" s="60">
        <f>ROUND(VLOOKUP($C41,'Retribuciones 2019'!$H$8:$K$16,4,FALSE)*6+VLOOKUP($C41,'Retribuciones 2019'!$S$8:$V$16,4,FALSE)*6,2)</f>
        <v>1788.06</v>
      </c>
      <c r="N41" s="98">
        <f t="shared" si="6"/>
        <v>21067.140000000003</v>
      </c>
      <c r="O41" s="99">
        <f t="shared" si="7"/>
        <v>37995.14</v>
      </c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1"/>
      <c r="BZ41" s="91"/>
      <c r="CA41" s="91"/>
      <c r="CB41" s="91"/>
      <c r="CC41" s="91"/>
      <c r="CD41" s="91"/>
      <c r="CE41" s="91"/>
      <c r="CF41" s="91"/>
      <c r="CG41" s="91"/>
      <c r="CH41" s="91"/>
      <c r="CI41" s="91"/>
      <c r="CJ41" s="91"/>
      <c r="CK41" s="91"/>
      <c r="CL41" s="91"/>
      <c r="CM41" s="91"/>
      <c r="CN41" s="91"/>
      <c r="CO41" s="91"/>
      <c r="CP41" s="91"/>
      <c r="CQ41" s="91"/>
      <c r="CR41" s="91"/>
      <c r="CS41" s="91"/>
      <c r="CT41" s="91"/>
      <c r="CU41" s="91"/>
      <c r="CV41" s="91"/>
      <c r="CW41" s="91"/>
      <c r="CX41" s="91"/>
      <c r="CY41" s="91"/>
      <c r="CZ41" s="91"/>
      <c r="DA41" s="91"/>
      <c r="DB41" s="91"/>
      <c r="DC41" s="91"/>
      <c r="DD41" s="91"/>
      <c r="DE41" s="91"/>
      <c r="DF41" s="91"/>
      <c r="DG41" s="91"/>
      <c r="DH41" s="91"/>
      <c r="DI41" s="91"/>
      <c r="DJ41" s="91"/>
      <c r="DK41" s="91"/>
      <c r="DL41" s="91"/>
      <c r="DM41" s="91"/>
      <c r="DN41" s="91"/>
      <c r="DO41" s="91"/>
      <c r="DP41" s="91"/>
      <c r="DQ41" s="91"/>
      <c r="DR41" s="91"/>
      <c r="DS41" s="91"/>
      <c r="DT41" s="91"/>
      <c r="DU41" s="91"/>
      <c r="DV41" s="91"/>
      <c r="DW41" s="91"/>
      <c r="DX41" s="91"/>
      <c r="DY41" s="91"/>
      <c r="DZ41" s="91"/>
      <c r="EA41" s="91"/>
      <c r="EB41" s="91"/>
      <c r="EC41" s="91"/>
      <c r="ED41" s="91"/>
      <c r="EE41" s="91"/>
      <c r="EF41" s="91"/>
      <c r="EG41" s="91"/>
      <c r="EH41" s="91"/>
      <c r="EI41" s="91"/>
      <c r="EJ41" s="91"/>
      <c r="EK41" s="91"/>
      <c r="EL41" s="91"/>
      <c r="EM41" s="91"/>
      <c r="EN41" s="91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33"/>
      <c r="FG41" s="33"/>
      <c r="FH41" s="33"/>
      <c r="FI41" s="33"/>
      <c r="FJ41" s="33"/>
      <c r="FK41" s="33"/>
      <c r="FL41" s="33"/>
      <c r="FM41" s="33"/>
      <c r="FN41" s="33"/>
      <c r="FO41" s="33"/>
      <c r="FP41" s="33"/>
      <c r="FQ41" s="33"/>
      <c r="FR41" s="33"/>
      <c r="FS41" s="33"/>
      <c r="FT41" s="33"/>
      <c r="FU41" s="33"/>
      <c r="FV41" s="33"/>
      <c r="FW41" s="33"/>
      <c r="FX41" s="33"/>
      <c r="FY41" s="33"/>
      <c r="FZ41" s="33"/>
      <c r="GA41" s="33"/>
      <c r="GB41" s="33"/>
      <c r="GC41" s="33"/>
      <c r="GD41" s="33"/>
      <c r="GE41" s="33"/>
      <c r="GF41" s="33"/>
      <c r="GG41" s="33"/>
      <c r="GH41" s="33"/>
      <c r="GI41" s="33"/>
      <c r="GJ41" s="33"/>
      <c r="GK41" s="33"/>
      <c r="GL41" s="33"/>
      <c r="GM41" s="33"/>
      <c r="GN41" s="33"/>
      <c r="GO41" s="33"/>
      <c r="GP41" s="33"/>
      <c r="GQ41" s="33"/>
      <c r="GR41" s="33"/>
      <c r="GS41" s="33"/>
      <c r="GT41" s="33"/>
      <c r="GU41" s="33"/>
      <c r="GV41" s="33"/>
      <c r="GW41" s="33"/>
      <c r="GX41" s="33"/>
      <c r="GY41" s="33"/>
      <c r="GZ41" s="33"/>
      <c r="HA41" s="33"/>
      <c r="HB41" s="33"/>
      <c r="HC41" s="33"/>
      <c r="HD41" s="33"/>
      <c r="HE41" s="33"/>
      <c r="HF41" s="33"/>
      <c r="HG41" s="33"/>
      <c r="HH41" s="33"/>
      <c r="HI41" s="33"/>
      <c r="HJ41" s="33"/>
      <c r="HK41" s="33"/>
      <c r="HL41" s="33"/>
      <c r="HM41" s="33"/>
      <c r="HN41" s="33"/>
      <c r="HO41" s="33"/>
      <c r="HP41" s="33"/>
      <c r="HQ41" s="33"/>
      <c r="HR41" s="33"/>
      <c r="HS41" s="33"/>
      <c r="HT41" s="33"/>
      <c r="HU41" s="33"/>
    </row>
    <row r="42" spans="1:229" s="94" customFormat="1" ht="12" customHeight="1">
      <c r="A42" s="93">
        <v>155</v>
      </c>
      <c r="B42" s="100" t="s">
        <v>110</v>
      </c>
      <c r="C42" s="95" t="s">
        <v>65</v>
      </c>
      <c r="D42" s="95">
        <v>24</v>
      </c>
      <c r="E42" s="95">
        <v>50</v>
      </c>
      <c r="F42" s="58">
        <f>ROUND(VLOOKUP($C42,'Retribuciones 2019'!$H$8:$L$16,2,FALSE)*6+VLOOKUP($C42,'Retribuciones 2019'!$S$8:$W$16,2,FALSE)*6,2)</f>
        <v>14142.24</v>
      </c>
      <c r="G42" s="58">
        <f>VLOOKUP($C42,'Retribuciones 2019'!$N$8:$Q$16,3,FALSE)+VLOOKUP($C42,'Retribuciones 2019'!$Y$8:$AA$16,2,FALSE)+ROUND(VLOOKUP($D42,'Retribuciones 2019'!$H$18:$I$49,2,FALSE),2)+ROUND(VLOOKUP($D42,'Retribuciones 2019'!$S$18:$T$49,2,FALSE),2)</f>
        <v>2693.34</v>
      </c>
      <c r="H42" s="96">
        <f>ROUND(('Retribuciones 2019'!$L$9*$E42*$H$58),2)+ROUND(('Retribuciones 2019'!$W$9*$E42*$H$58),2)</f>
        <v>2146</v>
      </c>
      <c r="I42" s="97">
        <f t="shared" si="4"/>
        <v>4839.34</v>
      </c>
      <c r="J42" s="98">
        <f t="shared" si="5"/>
        <v>18981.58</v>
      </c>
      <c r="K42" s="58">
        <f>ROUND(VLOOKUP($D42,'Retribuciones 2019'!$H$18:$I$49,2,FALSE)*6+VLOOKUP($D42,'Retribuciones 2019'!$S$18:$T$49,2,FALSE)*6,2)</f>
        <v>7433.16</v>
      </c>
      <c r="L42" s="58">
        <f>ROUND('Retribuciones 2019'!$L$9*$E42*6+'Retribuciones 2019'!$W$9*$E42*6,2)</f>
        <v>12876</v>
      </c>
      <c r="M42" s="60">
        <f>ROUND(VLOOKUP($C42,'Retribuciones 2019'!$H$8:$K$16,4,FALSE)*6+VLOOKUP($C42,'Retribuciones 2019'!$S$8:$V$16,4,FALSE)*6,2)</f>
        <v>2187.66</v>
      </c>
      <c r="N42" s="98">
        <f t="shared" si="6"/>
        <v>22496.82</v>
      </c>
      <c r="O42" s="99">
        <f t="shared" si="7"/>
        <v>41478.4</v>
      </c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1"/>
      <c r="CB42" s="91"/>
      <c r="CC42" s="91"/>
      <c r="CD42" s="91"/>
      <c r="CE42" s="91"/>
      <c r="CF42" s="91"/>
      <c r="CG42" s="91"/>
      <c r="CH42" s="91"/>
      <c r="CI42" s="91"/>
      <c r="CJ42" s="91"/>
      <c r="CK42" s="91"/>
      <c r="CL42" s="91"/>
      <c r="CM42" s="91"/>
      <c r="CN42" s="91"/>
      <c r="CO42" s="91"/>
      <c r="CP42" s="91"/>
      <c r="CQ42" s="91"/>
      <c r="CR42" s="91"/>
      <c r="CS42" s="91"/>
      <c r="CT42" s="91"/>
      <c r="CU42" s="91"/>
      <c r="CV42" s="91"/>
      <c r="CW42" s="91"/>
      <c r="CX42" s="91"/>
      <c r="CY42" s="91"/>
      <c r="CZ42" s="91"/>
      <c r="DA42" s="91"/>
      <c r="DB42" s="91"/>
      <c r="DC42" s="91"/>
      <c r="DD42" s="91"/>
      <c r="DE42" s="91"/>
      <c r="DF42" s="91"/>
      <c r="DG42" s="91"/>
      <c r="DH42" s="91"/>
      <c r="DI42" s="91"/>
      <c r="DJ42" s="91"/>
      <c r="DK42" s="91"/>
      <c r="DL42" s="91"/>
      <c r="DM42" s="91"/>
      <c r="DN42" s="91"/>
      <c r="DO42" s="91"/>
      <c r="DP42" s="91"/>
      <c r="DQ42" s="91"/>
      <c r="DR42" s="91"/>
      <c r="DS42" s="91"/>
      <c r="DT42" s="91"/>
      <c r="DU42" s="91"/>
      <c r="DV42" s="91"/>
      <c r="DW42" s="91"/>
      <c r="DX42" s="91"/>
      <c r="DY42" s="91"/>
      <c r="DZ42" s="91"/>
      <c r="EA42" s="91"/>
      <c r="EB42" s="91"/>
      <c r="EC42" s="91"/>
      <c r="ED42" s="91"/>
      <c r="EE42" s="91"/>
      <c r="EF42" s="91"/>
      <c r="EG42" s="91"/>
      <c r="EH42" s="91"/>
      <c r="EI42" s="91"/>
      <c r="EJ42" s="91"/>
      <c r="EK42" s="91"/>
      <c r="EL42" s="91"/>
      <c r="EM42" s="91"/>
      <c r="EN42" s="91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3"/>
      <c r="FI42" s="33"/>
      <c r="FJ42" s="33"/>
      <c r="FK42" s="33"/>
      <c r="FL42" s="33"/>
      <c r="FM42" s="33"/>
      <c r="FN42" s="33"/>
      <c r="FO42" s="33"/>
      <c r="FP42" s="33"/>
      <c r="FQ42" s="33"/>
      <c r="FR42" s="33"/>
      <c r="FS42" s="33"/>
      <c r="FT42" s="33"/>
      <c r="FU42" s="33"/>
      <c r="FV42" s="33"/>
      <c r="FW42" s="33"/>
      <c r="FX42" s="33"/>
      <c r="FY42" s="33"/>
      <c r="FZ42" s="33"/>
      <c r="GA42" s="33"/>
      <c r="GB42" s="33"/>
      <c r="GC42" s="33"/>
      <c r="GD42" s="33"/>
      <c r="GE42" s="33"/>
      <c r="GF42" s="33"/>
      <c r="GG42" s="33"/>
      <c r="GH42" s="33"/>
      <c r="GI42" s="33"/>
      <c r="GJ42" s="33"/>
      <c r="GK42" s="33"/>
      <c r="GL42" s="33"/>
      <c r="GM42" s="33"/>
      <c r="GN42" s="33"/>
      <c r="GO42" s="33"/>
      <c r="GP42" s="33"/>
      <c r="GQ42" s="33"/>
      <c r="GR42" s="33"/>
      <c r="GS42" s="33"/>
      <c r="GT42" s="33"/>
      <c r="GU42" s="33"/>
      <c r="GV42" s="33"/>
      <c r="GW42" s="33"/>
      <c r="GX42" s="33"/>
      <c r="GY42" s="33"/>
      <c r="GZ42" s="33"/>
      <c r="HA42" s="33"/>
      <c r="HB42" s="33"/>
      <c r="HC42" s="33"/>
      <c r="HD42" s="33"/>
      <c r="HE42" s="33"/>
      <c r="HF42" s="33"/>
      <c r="HG42" s="33"/>
      <c r="HH42" s="33"/>
      <c r="HI42" s="33"/>
      <c r="HJ42" s="33"/>
      <c r="HK42" s="33"/>
      <c r="HL42" s="33"/>
      <c r="HM42" s="33"/>
      <c r="HN42" s="33"/>
      <c r="HO42" s="33"/>
      <c r="HP42" s="33"/>
      <c r="HQ42" s="33"/>
      <c r="HR42" s="33"/>
      <c r="HS42" s="33"/>
      <c r="HT42" s="33"/>
      <c r="HU42" s="33"/>
    </row>
    <row r="43" spans="1:229" s="94" customFormat="1" ht="12" customHeight="1">
      <c r="A43" s="93">
        <v>170</v>
      </c>
      <c r="B43" s="100" t="s">
        <v>106</v>
      </c>
      <c r="C43" s="95" t="s">
        <v>65</v>
      </c>
      <c r="D43" s="95">
        <v>24</v>
      </c>
      <c r="E43" s="95">
        <v>60</v>
      </c>
      <c r="F43" s="58">
        <f>ROUND(VLOOKUP($C43,'Retribuciones 2019'!$H$8:$L$16,2,FALSE)*6+VLOOKUP($C43,'Retribuciones 2019'!$S$8:$W$16,2,FALSE)*6,2)</f>
        <v>14142.24</v>
      </c>
      <c r="G43" s="58">
        <f>VLOOKUP($C43,'Retribuciones 2019'!$N$8:$Q$16,3,FALSE)+VLOOKUP($C43,'Retribuciones 2019'!$Y$8:$AA$16,2,FALSE)+ROUND(VLOOKUP($D43,'Retribuciones 2019'!$H$18:$I$49,2,FALSE),2)+ROUND(VLOOKUP($D43,'Retribuciones 2019'!$S$18:$T$49,2,FALSE),2)</f>
        <v>2693.34</v>
      </c>
      <c r="H43" s="96">
        <f>ROUND(('Retribuciones 2019'!$L$9*$E43*$H$58),2)+ROUND(('Retribuciones 2019'!$W$9*$E43*$H$58),2)</f>
        <v>2575.2</v>
      </c>
      <c r="I43" s="97">
        <f t="shared" si="4"/>
        <v>5268.54</v>
      </c>
      <c r="J43" s="98">
        <f t="shared" si="5"/>
        <v>19410.780000000002</v>
      </c>
      <c r="K43" s="58">
        <f>ROUND(VLOOKUP($D43,'Retribuciones 2019'!$H$18:$I$49,2,FALSE)*6+VLOOKUP($D43,'Retribuciones 2019'!$S$18:$T$49,2,FALSE)*6,2)</f>
        <v>7433.16</v>
      </c>
      <c r="L43" s="58">
        <f>ROUND('Retribuciones 2019'!$L$9*$E43*6+'Retribuciones 2019'!$W$9*$E43*6,2)</f>
        <v>15451.2</v>
      </c>
      <c r="M43" s="60">
        <f>ROUND(VLOOKUP($C43,'Retribuciones 2019'!$H$8:$K$16,4,FALSE)*6+VLOOKUP($C43,'Retribuciones 2019'!$S$8:$V$16,4,FALSE)*6,2)</f>
        <v>2187.66</v>
      </c>
      <c r="N43" s="98">
        <f t="shared" si="6"/>
        <v>25072.02</v>
      </c>
      <c r="O43" s="99">
        <f t="shared" si="7"/>
        <v>44482.8</v>
      </c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  <c r="BY43" s="91"/>
      <c r="BZ43" s="91"/>
      <c r="CA43" s="91"/>
      <c r="CB43" s="91"/>
      <c r="CC43" s="91"/>
      <c r="CD43" s="91"/>
      <c r="CE43" s="91"/>
      <c r="CF43" s="91"/>
      <c r="CG43" s="91"/>
      <c r="CH43" s="91"/>
      <c r="CI43" s="91"/>
      <c r="CJ43" s="91"/>
      <c r="CK43" s="91"/>
      <c r="CL43" s="91"/>
      <c r="CM43" s="91"/>
      <c r="CN43" s="91"/>
      <c r="CO43" s="91"/>
      <c r="CP43" s="91"/>
      <c r="CQ43" s="91"/>
      <c r="CR43" s="91"/>
      <c r="CS43" s="91"/>
      <c r="CT43" s="91"/>
      <c r="CU43" s="91"/>
      <c r="CV43" s="91"/>
      <c r="CW43" s="91"/>
      <c r="CX43" s="91"/>
      <c r="CY43" s="91"/>
      <c r="CZ43" s="91"/>
      <c r="DA43" s="91"/>
      <c r="DB43" s="91"/>
      <c r="DC43" s="91"/>
      <c r="DD43" s="91"/>
      <c r="DE43" s="91"/>
      <c r="DF43" s="91"/>
      <c r="DG43" s="91"/>
      <c r="DH43" s="91"/>
      <c r="DI43" s="91"/>
      <c r="DJ43" s="91"/>
      <c r="DK43" s="91"/>
      <c r="DL43" s="91"/>
      <c r="DM43" s="91"/>
      <c r="DN43" s="91"/>
      <c r="DO43" s="91"/>
      <c r="DP43" s="91"/>
      <c r="DQ43" s="91"/>
      <c r="DR43" s="91"/>
      <c r="DS43" s="91"/>
      <c r="DT43" s="91"/>
      <c r="DU43" s="91"/>
      <c r="DV43" s="91"/>
      <c r="DW43" s="91"/>
      <c r="DX43" s="91"/>
      <c r="DY43" s="91"/>
      <c r="DZ43" s="91"/>
      <c r="EA43" s="91"/>
      <c r="EB43" s="91"/>
      <c r="EC43" s="91"/>
      <c r="ED43" s="91"/>
      <c r="EE43" s="91"/>
      <c r="EF43" s="91"/>
      <c r="EG43" s="91"/>
      <c r="EH43" s="91"/>
      <c r="EI43" s="91"/>
      <c r="EJ43" s="91"/>
      <c r="EK43" s="91"/>
      <c r="EL43" s="91"/>
      <c r="EM43" s="91"/>
      <c r="EN43" s="91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  <c r="FF43" s="33"/>
      <c r="FG43" s="33"/>
      <c r="FH43" s="33"/>
      <c r="FI43" s="33"/>
      <c r="FJ43" s="33"/>
      <c r="FK43" s="33"/>
      <c r="FL43" s="33"/>
      <c r="FM43" s="33"/>
      <c r="FN43" s="33"/>
      <c r="FO43" s="33"/>
      <c r="FP43" s="33"/>
      <c r="FQ43" s="33"/>
      <c r="FR43" s="33"/>
      <c r="FS43" s="33"/>
      <c r="FT43" s="33"/>
      <c r="FU43" s="33"/>
      <c r="FV43" s="33"/>
      <c r="FW43" s="33"/>
      <c r="FX43" s="33"/>
      <c r="FY43" s="33"/>
      <c r="FZ43" s="33"/>
      <c r="GA43" s="33"/>
      <c r="GB43" s="33"/>
      <c r="GC43" s="33"/>
      <c r="GD43" s="33"/>
      <c r="GE43" s="33"/>
      <c r="GF43" s="33"/>
      <c r="GG43" s="33"/>
      <c r="GH43" s="33"/>
      <c r="GI43" s="33"/>
      <c r="GJ43" s="33"/>
      <c r="GK43" s="33"/>
      <c r="GL43" s="33"/>
      <c r="GM43" s="33"/>
      <c r="GN43" s="33"/>
      <c r="GO43" s="33"/>
      <c r="GP43" s="33"/>
      <c r="GQ43" s="33"/>
      <c r="GR43" s="33"/>
      <c r="GS43" s="33"/>
      <c r="GT43" s="33"/>
      <c r="GU43" s="33"/>
      <c r="GV43" s="33"/>
      <c r="GW43" s="33"/>
      <c r="GX43" s="33"/>
      <c r="GY43" s="33"/>
      <c r="GZ43" s="33"/>
      <c r="HA43" s="33"/>
      <c r="HB43" s="33"/>
      <c r="HC43" s="33"/>
      <c r="HD43" s="33"/>
      <c r="HE43" s="33"/>
      <c r="HF43" s="33"/>
      <c r="HG43" s="33"/>
      <c r="HH43" s="33"/>
      <c r="HI43" s="33"/>
      <c r="HJ43" s="33"/>
      <c r="HK43" s="33"/>
      <c r="HL43" s="33"/>
      <c r="HM43" s="33"/>
      <c r="HN43" s="33"/>
      <c r="HO43" s="33"/>
      <c r="HP43" s="33"/>
      <c r="HQ43" s="33"/>
      <c r="HR43" s="33"/>
      <c r="HS43" s="33"/>
      <c r="HT43" s="33"/>
      <c r="HU43" s="33"/>
    </row>
    <row r="44" spans="1:229" s="94" customFormat="1" ht="12" customHeight="1">
      <c r="A44" s="93">
        <v>165</v>
      </c>
      <c r="B44" s="100" t="s">
        <v>86</v>
      </c>
      <c r="C44" s="95" t="s">
        <v>65</v>
      </c>
      <c r="D44" s="95">
        <v>26</v>
      </c>
      <c r="E44" s="95">
        <v>65</v>
      </c>
      <c r="F44" s="58">
        <f>ROUND(VLOOKUP($C44,'Retribuciones 2019'!$H$8:$L$16,2,FALSE)*6+VLOOKUP($C44,'Retribuciones 2019'!$S$8:$W$16,2,FALSE)*6,2)</f>
        <v>14142.24</v>
      </c>
      <c r="G44" s="58">
        <f>VLOOKUP($C44,'Retribuciones 2019'!$N$8:$Q$16,3,FALSE)+VLOOKUP($C44,'Retribuciones 2019'!$Y$8:$AA$16,2,FALSE)+ROUND(VLOOKUP($D44,'Retribuciones 2019'!$H$18:$I$49,2,FALSE),2)+ROUND(VLOOKUP($D44,'Retribuciones 2019'!$S$18:$T$49,2,FALSE),2)</f>
        <v>2938.38</v>
      </c>
      <c r="H44" s="96">
        <f>ROUND(('Retribuciones 2019'!$L$9*$E44*$H$58),2)+ROUND(('Retribuciones 2019'!$W$9*$E44*$H$58),2)</f>
        <v>2789.8</v>
      </c>
      <c r="I44" s="97">
        <f t="shared" si="4"/>
        <v>5728.18</v>
      </c>
      <c r="J44" s="98">
        <f t="shared" si="5"/>
        <v>19870.42</v>
      </c>
      <c r="K44" s="58">
        <f>ROUND(VLOOKUP($D44,'Retribuciones 2019'!$H$18:$I$49,2,FALSE)*6+VLOOKUP($D44,'Retribuciones 2019'!$S$18:$T$49,2,FALSE)*6,2)</f>
        <v>8903.4</v>
      </c>
      <c r="L44" s="58">
        <f>ROUND('Retribuciones 2019'!$L$9*$E44*6+'Retribuciones 2019'!$W$9*$E44*6,2)</f>
        <v>16738.8</v>
      </c>
      <c r="M44" s="60">
        <f>ROUND(VLOOKUP($C44,'Retribuciones 2019'!$H$8:$K$16,4,FALSE)*6+VLOOKUP($C44,'Retribuciones 2019'!$S$8:$V$16,4,FALSE)*6,2)</f>
        <v>2187.66</v>
      </c>
      <c r="N44" s="98">
        <f t="shared" si="6"/>
        <v>27829.859999999997</v>
      </c>
      <c r="O44" s="99">
        <f t="shared" si="7"/>
        <v>47700.28</v>
      </c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  <c r="CC44" s="91"/>
      <c r="CD44" s="91"/>
      <c r="CE44" s="91"/>
      <c r="CF44" s="91"/>
      <c r="CG44" s="91"/>
      <c r="CH44" s="91"/>
      <c r="CI44" s="91"/>
      <c r="CJ44" s="91"/>
      <c r="CK44" s="91"/>
      <c r="CL44" s="91"/>
      <c r="CM44" s="91"/>
      <c r="CN44" s="91"/>
      <c r="CO44" s="91"/>
      <c r="CP44" s="91"/>
      <c r="CQ44" s="91"/>
      <c r="CR44" s="91"/>
      <c r="CS44" s="91"/>
      <c r="CT44" s="91"/>
      <c r="CU44" s="91"/>
      <c r="CV44" s="91"/>
      <c r="CW44" s="91"/>
      <c r="CX44" s="91"/>
      <c r="CY44" s="91"/>
      <c r="CZ44" s="91"/>
      <c r="DA44" s="91"/>
      <c r="DB44" s="91"/>
      <c r="DC44" s="91"/>
      <c r="DD44" s="91"/>
      <c r="DE44" s="91"/>
      <c r="DF44" s="91"/>
      <c r="DG44" s="91"/>
      <c r="DH44" s="91"/>
      <c r="DI44" s="91"/>
      <c r="DJ44" s="91"/>
      <c r="DK44" s="91"/>
      <c r="DL44" s="91"/>
      <c r="DM44" s="91"/>
      <c r="DN44" s="91"/>
      <c r="DO44" s="91"/>
      <c r="DP44" s="91"/>
      <c r="DQ44" s="91"/>
      <c r="DR44" s="91"/>
      <c r="DS44" s="91"/>
      <c r="DT44" s="91"/>
      <c r="DU44" s="91"/>
      <c r="DV44" s="91"/>
      <c r="DW44" s="91"/>
      <c r="DX44" s="91"/>
      <c r="DY44" s="91"/>
      <c r="DZ44" s="91"/>
      <c r="EA44" s="91"/>
      <c r="EB44" s="91"/>
      <c r="EC44" s="91"/>
      <c r="ED44" s="91"/>
      <c r="EE44" s="91"/>
      <c r="EF44" s="91"/>
      <c r="EG44" s="91"/>
      <c r="EH44" s="91"/>
      <c r="EI44" s="91"/>
      <c r="EJ44" s="91"/>
      <c r="EK44" s="91"/>
      <c r="EL44" s="91"/>
      <c r="EM44" s="91"/>
      <c r="EN44" s="91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  <c r="FF44" s="33"/>
      <c r="FG44" s="33"/>
      <c r="FH44" s="33"/>
      <c r="FI44" s="33"/>
      <c r="FJ44" s="33"/>
      <c r="FK44" s="33"/>
      <c r="FL44" s="33"/>
      <c r="FM44" s="33"/>
      <c r="FN44" s="33"/>
      <c r="FO44" s="33"/>
      <c r="FP44" s="33"/>
      <c r="FQ44" s="33"/>
      <c r="FR44" s="33"/>
      <c r="FS44" s="33"/>
      <c r="FT44" s="33"/>
      <c r="FU44" s="33"/>
      <c r="FV44" s="33"/>
      <c r="FW44" s="33"/>
      <c r="FX44" s="33"/>
      <c r="FY44" s="33"/>
      <c r="FZ44" s="33"/>
      <c r="GA44" s="33"/>
      <c r="GB44" s="33"/>
      <c r="GC44" s="33"/>
      <c r="GD44" s="33"/>
      <c r="GE44" s="33"/>
      <c r="GF44" s="33"/>
      <c r="GG44" s="33"/>
      <c r="GH44" s="33"/>
      <c r="GI44" s="33"/>
      <c r="GJ44" s="33"/>
      <c r="GK44" s="33"/>
      <c r="GL44" s="33"/>
      <c r="GM44" s="33"/>
      <c r="GN44" s="33"/>
      <c r="GO44" s="33"/>
      <c r="GP44" s="33"/>
      <c r="GQ44" s="33"/>
      <c r="GR44" s="33"/>
      <c r="GS44" s="33"/>
      <c r="GT44" s="33"/>
      <c r="GU44" s="33"/>
      <c r="GV44" s="33"/>
      <c r="GW44" s="33"/>
      <c r="GX44" s="33"/>
      <c r="GY44" s="33"/>
      <c r="GZ44" s="33"/>
      <c r="HA44" s="33"/>
      <c r="HB44" s="33"/>
      <c r="HC44" s="33"/>
      <c r="HD44" s="33"/>
      <c r="HE44" s="33"/>
      <c r="HF44" s="33"/>
      <c r="HG44" s="33"/>
      <c r="HH44" s="33"/>
      <c r="HI44" s="33"/>
      <c r="HJ44" s="33"/>
      <c r="HK44" s="33"/>
      <c r="HL44" s="33"/>
      <c r="HM44" s="33"/>
      <c r="HN44" s="33"/>
      <c r="HO44" s="33"/>
      <c r="HP44" s="33"/>
      <c r="HQ44" s="33"/>
      <c r="HR44" s="33"/>
      <c r="HS44" s="33"/>
      <c r="HT44" s="33"/>
      <c r="HU44" s="33"/>
    </row>
    <row r="45" spans="1:229" s="94" customFormat="1" ht="12" customHeight="1">
      <c r="A45" s="93">
        <v>166</v>
      </c>
      <c r="B45" s="100" t="s">
        <v>103</v>
      </c>
      <c r="C45" s="95" t="s">
        <v>67</v>
      </c>
      <c r="D45" s="95">
        <v>24</v>
      </c>
      <c r="E45" s="95">
        <v>46</v>
      </c>
      <c r="F45" s="58">
        <f>ROUND(VLOOKUP($C45,'Retribuciones 2019'!$H$8:$L$16,2,FALSE)*6+VLOOKUP($C45,'Retribuciones 2019'!$S$8:$W$16,2,FALSE)*6,2)</f>
        <v>12228.42</v>
      </c>
      <c r="G45" s="58">
        <f>VLOOKUP($C45,'Retribuciones 2019'!$N$8:$Q$16,3,FALSE)+VLOOKUP($C45,'Retribuciones 2019'!$Y$8:$AA$16,2,FALSE)+ROUND(VLOOKUP($D45,'Retribuciones 2019'!$H$18:$I$49,2,FALSE),2)+ROUND(VLOOKUP($D45,'Retribuciones 2019'!$S$18:$T$49,2,FALSE),2)</f>
        <v>2725.26</v>
      </c>
      <c r="H45" s="96">
        <f>ROUND(('Retribuciones 2019'!$L$9*$E45*$H$58),2)+ROUND(('Retribuciones 2019'!$W$9*$E45*$H$58),2)</f>
        <v>1974.32</v>
      </c>
      <c r="I45" s="97">
        <f t="shared" si="4"/>
        <v>4699.58</v>
      </c>
      <c r="J45" s="98">
        <f t="shared" si="5"/>
        <v>16928</v>
      </c>
      <c r="K45" s="58">
        <f>ROUND(VLOOKUP($D45,'Retribuciones 2019'!$H$18:$I$49,2,FALSE)*6+VLOOKUP($D45,'Retribuciones 2019'!$S$18:$T$49,2,FALSE)*6,2)</f>
        <v>7433.16</v>
      </c>
      <c r="L45" s="58">
        <f>ROUND('Retribuciones 2019'!$L$9*$E45*6+'Retribuciones 2019'!$W$9*$E45*6,2)</f>
        <v>11845.92</v>
      </c>
      <c r="M45" s="60">
        <f>ROUND(VLOOKUP($C45,'Retribuciones 2019'!$H$8:$K$16,4,FALSE)*6+VLOOKUP($C45,'Retribuciones 2019'!$S$8:$V$16,4,FALSE)*6,2)</f>
        <v>1788.06</v>
      </c>
      <c r="N45" s="98">
        <f t="shared" si="6"/>
        <v>21067.140000000003</v>
      </c>
      <c r="O45" s="99">
        <f t="shared" si="7"/>
        <v>37995.14</v>
      </c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  <c r="BZ45" s="91"/>
      <c r="CA45" s="91"/>
      <c r="CB45" s="91"/>
      <c r="CC45" s="91"/>
      <c r="CD45" s="91"/>
      <c r="CE45" s="91"/>
      <c r="CF45" s="91"/>
      <c r="CG45" s="91"/>
      <c r="CH45" s="91"/>
      <c r="CI45" s="91"/>
      <c r="CJ45" s="91"/>
      <c r="CK45" s="91"/>
      <c r="CL45" s="91"/>
      <c r="CM45" s="91"/>
      <c r="CN45" s="91"/>
      <c r="CO45" s="91"/>
      <c r="CP45" s="91"/>
      <c r="CQ45" s="91"/>
      <c r="CR45" s="91"/>
      <c r="CS45" s="91"/>
      <c r="CT45" s="91"/>
      <c r="CU45" s="91"/>
      <c r="CV45" s="91"/>
      <c r="CW45" s="91"/>
      <c r="CX45" s="91"/>
      <c r="CY45" s="91"/>
      <c r="CZ45" s="91"/>
      <c r="DA45" s="91"/>
      <c r="DB45" s="91"/>
      <c r="DC45" s="91"/>
      <c r="DD45" s="91"/>
      <c r="DE45" s="91"/>
      <c r="DF45" s="91"/>
      <c r="DG45" s="91"/>
      <c r="DH45" s="91"/>
      <c r="DI45" s="91"/>
      <c r="DJ45" s="91"/>
      <c r="DK45" s="91"/>
      <c r="DL45" s="91"/>
      <c r="DM45" s="91"/>
      <c r="DN45" s="91"/>
      <c r="DO45" s="91"/>
      <c r="DP45" s="91"/>
      <c r="DQ45" s="91"/>
      <c r="DR45" s="91"/>
      <c r="DS45" s="91"/>
      <c r="DT45" s="91"/>
      <c r="DU45" s="91"/>
      <c r="DV45" s="91"/>
      <c r="DW45" s="91"/>
      <c r="DX45" s="91"/>
      <c r="DY45" s="91"/>
      <c r="DZ45" s="91"/>
      <c r="EA45" s="91"/>
      <c r="EB45" s="91"/>
      <c r="EC45" s="91"/>
      <c r="ED45" s="91"/>
      <c r="EE45" s="91"/>
      <c r="EF45" s="91"/>
      <c r="EG45" s="91"/>
      <c r="EH45" s="91"/>
      <c r="EI45" s="91"/>
      <c r="EJ45" s="91"/>
      <c r="EK45" s="91"/>
      <c r="EL45" s="91"/>
      <c r="EM45" s="91"/>
      <c r="EN45" s="91"/>
      <c r="EO45" s="33"/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  <c r="FE45" s="33"/>
      <c r="FF45" s="33"/>
      <c r="FG45" s="33"/>
      <c r="FH45" s="33"/>
      <c r="FI45" s="33"/>
      <c r="FJ45" s="33"/>
      <c r="FK45" s="33"/>
      <c r="FL45" s="33"/>
      <c r="FM45" s="33"/>
      <c r="FN45" s="33"/>
      <c r="FO45" s="33"/>
      <c r="FP45" s="33"/>
      <c r="FQ45" s="33"/>
      <c r="FR45" s="33"/>
      <c r="FS45" s="33"/>
      <c r="FT45" s="33"/>
      <c r="FU45" s="33"/>
      <c r="FV45" s="33"/>
      <c r="FW45" s="33"/>
      <c r="FX45" s="33"/>
      <c r="FY45" s="33"/>
      <c r="FZ45" s="33"/>
      <c r="GA45" s="33"/>
      <c r="GB45" s="33"/>
      <c r="GC45" s="33"/>
      <c r="GD45" s="33"/>
      <c r="GE45" s="33"/>
      <c r="GF45" s="33"/>
      <c r="GG45" s="33"/>
      <c r="GH45" s="33"/>
      <c r="GI45" s="33"/>
      <c r="GJ45" s="33"/>
      <c r="GK45" s="33"/>
      <c r="GL45" s="33"/>
      <c r="GM45" s="33"/>
      <c r="GN45" s="33"/>
      <c r="GO45" s="33"/>
      <c r="GP45" s="33"/>
      <c r="GQ45" s="33"/>
      <c r="GR45" s="33"/>
      <c r="GS45" s="33"/>
      <c r="GT45" s="33"/>
      <c r="GU45" s="33"/>
      <c r="GV45" s="33"/>
      <c r="GW45" s="33"/>
      <c r="GX45" s="33"/>
      <c r="GY45" s="33"/>
      <c r="GZ45" s="33"/>
      <c r="HA45" s="33"/>
      <c r="HB45" s="33"/>
      <c r="HC45" s="33"/>
      <c r="HD45" s="33"/>
      <c r="HE45" s="33"/>
      <c r="HF45" s="33"/>
      <c r="HG45" s="33"/>
      <c r="HH45" s="33"/>
      <c r="HI45" s="33"/>
      <c r="HJ45" s="33"/>
      <c r="HK45" s="33"/>
      <c r="HL45" s="33"/>
      <c r="HM45" s="33"/>
      <c r="HN45" s="33"/>
      <c r="HO45" s="33"/>
      <c r="HP45" s="33"/>
      <c r="HQ45" s="33"/>
      <c r="HR45" s="33"/>
      <c r="HS45" s="33"/>
      <c r="HT45" s="33"/>
      <c r="HU45" s="33"/>
    </row>
    <row r="46" spans="1:229" s="102" customFormat="1" ht="12" customHeight="1">
      <c r="A46" s="93">
        <v>174</v>
      </c>
      <c r="B46" s="100" t="s">
        <v>116</v>
      </c>
      <c r="C46" s="95" t="s">
        <v>65</v>
      </c>
      <c r="D46" s="95">
        <v>24</v>
      </c>
      <c r="E46" s="95">
        <v>50</v>
      </c>
      <c r="F46" s="58">
        <f>ROUND(VLOOKUP($C46,'Retribuciones 2019'!$H$8:$L$16,2,FALSE)*6+VLOOKUP($C46,'Retribuciones 2019'!$S$8:$W$16,2,FALSE)*6,2)</f>
        <v>14142.24</v>
      </c>
      <c r="G46" s="58">
        <f>VLOOKUP($C46,'Retribuciones 2019'!$N$8:$Q$16,3,FALSE)+VLOOKUP($C46,'Retribuciones 2019'!$Y$8:$AA$16,2,FALSE)+ROUND(VLOOKUP($D46,'Retribuciones 2019'!$H$18:$I$49,2,FALSE),2)+ROUND(VLOOKUP($D46,'Retribuciones 2019'!$S$18:$T$49,2,FALSE),2)</f>
        <v>2693.34</v>
      </c>
      <c r="H46" s="96">
        <f>ROUND(('Retribuciones 2019'!$L$9*$E46*$H$58),2)+ROUND(('Retribuciones 2019'!$W$9*$E46*$H$58),2)</f>
        <v>2146</v>
      </c>
      <c r="I46" s="97">
        <f t="shared" si="4"/>
        <v>4839.34</v>
      </c>
      <c r="J46" s="98">
        <f t="shared" si="5"/>
        <v>18981.58</v>
      </c>
      <c r="K46" s="58">
        <f>ROUND(VLOOKUP($D46,'Retribuciones 2019'!$H$18:$I$49,2,FALSE)*6+VLOOKUP($D46,'Retribuciones 2019'!$S$18:$T$49,2,FALSE)*6,2)</f>
        <v>7433.16</v>
      </c>
      <c r="L46" s="58">
        <f>ROUND('Retribuciones 2019'!$L$9*$E46*6+'Retribuciones 2019'!$W$9*$E46*6,2)</f>
        <v>12876</v>
      </c>
      <c r="M46" s="60">
        <f>ROUND(VLOOKUP($C46,'Retribuciones 2019'!$H$8:$K$16,4,FALSE)*6+VLOOKUP($C46,'Retribuciones 2019'!$S$8:$V$16,4,FALSE)*6,2)</f>
        <v>2187.66</v>
      </c>
      <c r="N46" s="98">
        <f t="shared" si="6"/>
        <v>22496.82</v>
      </c>
      <c r="O46" s="99">
        <f t="shared" si="7"/>
        <v>41478.4</v>
      </c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1"/>
      <c r="BZ46" s="91"/>
      <c r="CA46" s="91"/>
      <c r="CB46" s="91"/>
      <c r="CC46" s="91"/>
      <c r="CD46" s="91"/>
      <c r="CE46" s="91"/>
      <c r="CF46" s="91"/>
      <c r="CG46" s="91"/>
      <c r="CH46" s="91"/>
      <c r="CI46" s="91"/>
      <c r="CJ46" s="91"/>
      <c r="CK46" s="91"/>
      <c r="CL46" s="91"/>
      <c r="CM46" s="91"/>
      <c r="CN46" s="91"/>
      <c r="CO46" s="91"/>
      <c r="CP46" s="91"/>
      <c r="CQ46" s="91"/>
      <c r="CR46" s="91"/>
      <c r="CS46" s="91"/>
      <c r="CT46" s="91"/>
      <c r="CU46" s="91"/>
      <c r="CV46" s="91"/>
      <c r="CW46" s="91"/>
      <c r="CX46" s="91"/>
      <c r="CY46" s="91"/>
      <c r="CZ46" s="91"/>
      <c r="DA46" s="91"/>
      <c r="DB46" s="91"/>
      <c r="DC46" s="91"/>
      <c r="DD46" s="91"/>
      <c r="DE46" s="91"/>
      <c r="DF46" s="91"/>
      <c r="DG46" s="91"/>
      <c r="DH46" s="91"/>
      <c r="DI46" s="91"/>
      <c r="DJ46" s="91"/>
      <c r="DK46" s="91"/>
      <c r="DL46" s="91"/>
      <c r="DM46" s="91"/>
      <c r="DN46" s="91"/>
      <c r="DO46" s="91"/>
      <c r="DP46" s="91"/>
      <c r="DQ46" s="91"/>
      <c r="DR46" s="91"/>
      <c r="DS46" s="91"/>
      <c r="DT46" s="91"/>
      <c r="DU46" s="91"/>
      <c r="DV46" s="91"/>
      <c r="DW46" s="91"/>
      <c r="DX46" s="91"/>
      <c r="DY46" s="91"/>
      <c r="DZ46" s="91"/>
      <c r="EA46" s="91"/>
      <c r="EB46" s="91"/>
      <c r="EC46" s="91"/>
      <c r="ED46" s="91"/>
      <c r="EE46" s="91"/>
      <c r="EF46" s="91"/>
      <c r="EG46" s="91"/>
      <c r="EH46" s="91"/>
      <c r="EI46" s="91"/>
      <c r="EJ46" s="91"/>
      <c r="EK46" s="91"/>
      <c r="EL46" s="91"/>
      <c r="EM46" s="91"/>
      <c r="EN46" s="91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  <c r="FJ46" s="33"/>
      <c r="FK46" s="33"/>
      <c r="FL46" s="33"/>
      <c r="FM46" s="33"/>
      <c r="FN46" s="33"/>
      <c r="FO46" s="33"/>
      <c r="FP46" s="33"/>
      <c r="FQ46" s="33"/>
      <c r="FR46" s="33"/>
      <c r="FS46" s="33"/>
      <c r="FT46" s="33"/>
      <c r="FU46" s="33"/>
      <c r="FV46" s="33"/>
      <c r="FW46" s="33"/>
      <c r="FX46" s="33"/>
      <c r="FY46" s="33"/>
      <c r="FZ46" s="33"/>
      <c r="GA46" s="33"/>
      <c r="GB46" s="33"/>
      <c r="GC46" s="33"/>
      <c r="GD46" s="33"/>
      <c r="GE46" s="33"/>
      <c r="GF46" s="33"/>
      <c r="GG46" s="33"/>
      <c r="GH46" s="33"/>
      <c r="GI46" s="33"/>
      <c r="GJ46" s="33"/>
      <c r="GK46" s="33"/>
      <c r="GL46" s="33"/>
      <c r="GM46" s="33"/>
      <c r="GN46" s="33"/>
      <c r="GO46" s="33"/>
      <c r="GP46" s="33"/>
      <c r="GQ46" s="33"/>
      <c r="GR46" s="33"/>
      <c r="GS46" s="33"/>
      <c r="GT46" s="33"/>
      <c r="GU46" s="33"/>
      <c r="GV46" s="33"/>
      <c r="GW46" s="33"/>
      <c r="GX46" s="33"/>
      <c r="GY46" s="33"/>
      <c r="GZ46" s="33"/>
      <c r="HA46" s="33"/>
      <c r="HB46" s="33"/>
      <c r="HC46" s="33"/>
      <c r="HD46" s="33"/>
      <c r="HE46" s="33"/>
      <c r="HF46" s="33"/>
      <c r="HG46" s="33"/>
      <c r="HH46" s="33"/>
      <c r="HI46" s="33"/>
      <c r="HJ46" s="33"/>
      <c r="HK46" s="33"/>
      <c r="HL46" s="33"/>
      <c r="HM46" s="33"/>
      <c r="HN46" s="33"/>
      <c r="HO46" s="33"/>
      <c r="HP46" s="33"/>
      <c r="HQ46" s="33"/>
      <c r="HR46" s="33"/>
      <c r="HS46" s="33"/>
      <c r="HT46" s="33"/>
      <c r="HU46" s="33"/>
    </row>
    <row r="47" spans="1:229" s="102" customFormat="1" ht="12" customHeight="1">
      <c r="A47" s="93">
        <v>171</v>
      </c>
      <c r="B47" s="100" t="s">
        <v>108</v>
      </c>
      <c r="C47" s="95" t="s">
        <v>65</v>
      </c>
      <c r="D47" s="95">
        <v>28</v>
      </c>
      <c r="E47" s="95">
        <v>86</v>
      </c>
      <c r="F47" s="58">
        <f>ROUND(VLOOKUP($C47,'Retribuciones 2019'!$H$8:$L$16,2,FALSE)*6+VLOOKUP($C47,'Retribuciones 2019'!$S$8:$W$16,2,FALSE)*6,2)</f>
        <v>14142.24</v>
      </c>
      <c r="G47" s="58">
        <f>VLOOKUP($C47,'Retribuciones 2019'!$N$8:$Q$16,3,FALSE)+VLOOKUP($C47,'Retribuciones 2019'!$Y$8:$AA$16,2,FALSE)+ROUND(VLOOKUP($D47,'Retribuciones 2019'!$H$18:$I$49,2,FALSE),2)+ROUND(VLOOKUP($D47,'Retribuciones 2019'!$S$18:$T$49,2,FALSE),2)</f>
        <v>3223.57</v>
      </c>
      <c r="H47" s="96">
        <f>ROUND(('Retribuciones 2019'!$L$9*$E47*$H$58),2)+ROUND(('Retribuciones 2019'!$W$9*$E47*$H$58),2)</f>
        <v>3691.12</v>
      </c>
      <c r="I47" s="97">
        <f t="shared" si="4"/>
        <v>6914.6900000000005</v>
      </c>
      <c r="J47" s="98">
        <f t="shared" si="5"/>
        <v>21056.93</v>
      </c>
      <c r="K47" s="58">
        <f>ROUND(VLOOKUP($D47,'Retribuciones 2019'!$H$18:$I$49,2,FALSE)*6+VLOOKUP($D47,'Retribuciones 2019'!$S$18:$T$49,2,FALSE)*6,2)</f>
        <v>10614.54</v>
      </c>
      <c r="L47" s="58">
        <f>ROUND('Retribuciones 2019'!$L$9*$E47*6+'Retribuciones 2019'!$W$9*$E47*6,2)</f>
        <v>22146.72</v>
      </c>
      <c r="M47" s="60">
        <f>ROUND(VLOOKUP($C47,'Retribuciones 2019'!$H$8:$K$16,4,FALSE)*6+VLOOKUP($C47,'Retribuciones 2019'!$S$8:$V$16,4,FALSE)*6,2)</f>
        <v>2187.66</v>
      </c>
      <c r="N47" s="98">
        <f t="shared" si="6"/>
        <v>34948.92</v>
      </c>
      <c r="O47" s="99">
        <f t="shared" si="7"/>
        <v>56005.85</v>
      </c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  <c r="BY47" s="91"/>
      <c r="BZ47" s="91"/>
      <c r="CA47" s="91"/>
      <c r="CB47" s="91"/>
      <c r="CC47" s="91"/>
      <c r="CD47" s="91"/>
      <c r="CE47" s="91"/>
      <c r="CF47" s="91"/>
      <c r="CG47" s="91"/>
      <c r="CH47" s="91"/>
      <c r="CI47" s="91"/>
      <c r="CJ47" s="91"/>
      <c r="CK47" s="91"/>
      <c r="CL47" s="91"/>
      <c r="CM47" s="91"/>
      <c r="CN47" s="91"/>
      <c r="CO47" s="91"/>
      <c r="CP47" s="91"/>
      <c r="CQ47" s="91"/>
      <c r="CR47" s="91"/>
      <c r="CS47" s="91"/>
      <c r="CT47" s="91"/>
      <c r="CU47" s="91"/>
      <c r="CV47" s="91"/>
      <c r="CW47" s="91"/>
      <c r="CX47" s="91"/>
      <c r="CY47" s="91"/>
      <c r="CZ47" s="91"/>
      <c r="DA47" s="91"/>
      <c r="DB47" s="91"/>
      <c r="DC47" s="91"/>
      <c r="DD47" s="91"/>
      <c r="DE47" s="91"/>
      <c r="DF47" s="91"/>
      <c r="DG47" s="91"/>
      <c r="DH47" s="91"/>
      <c r="DI47" s="91"/>
      <c r="DJ47" s="91"/>
      <c r="DK47" s="91"/>
      <c r="DL47" s="91"/>
      <c r="DM47" s="91"/>
      <c r="DN47" s="91"/>
      <c r="DO47" s="91"/>
      <c r="DP47" s="91"/>
      <c r="DQ47" s="91"/>
      <c r="DR47" s="91"/>
      <c r="DS47" s="91"/>
      <c r="DT47" s="91"/>
      <c r="DU47" s="91"/>
      <c r="DV47" s="91"/>
      <c r="DW47" s="91"/>
      <c r="DX47" s="91"/>
      <c r="DY47" s="91"/>
      <c r="DZ47" s="91"/>
      <c r="EA47" s="91"/>
      <c r="EB47" s="91"/>
      <c r="EC47" s="91"/>
      <c r="ED47" s="91"/>
      <c r="EE47" s="91"/>
      <c r="EF47" s="91"/>
      <c r="EG47" s="91"/>
      <c r="EH47" s="91"/>
      <c r="EI47" s="91"/>
      <c r="EJ47" s="91"/>
      <c r="EK47" s="91"/>
      <c r="EL47" s="91"/>
      <c r="EM47" s="91"/>
      <c r="EN47" s="91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3"/>
      <c r="FI47" s="33"/>
      <c r="FJ47" s="33"/>
      <c r="FK47" s="33"/>
      <c r="FL47" s="33"/>
      <c r="FM47" s="33"/>
      <c r="FN47" s="33"/>
      <c r="FO47" s="33"/>
      <c r="FP47" s="33"/>
      <c r="FQ47" s="33"/>
      <c r="FR47" s="33"/>
      <c r="FS47" s="33"/>
      <c r="FT47" s="33"/>
      <c r="FU47" s="33"/>
      <c r="FV47" s="33"/>
      <c r="FW47" s="33"/>
      <c r="FX47" s="33"/>
      <c r="FY47" s="33"/>
      <c r="FZ47" s="33"/>
      <c r="GA47" s="33"/>
      <c r="GB47" s="33"/>
      <c r="GC47" s="33"/>
      <c r="GD47" s="33"/>
      <c r="GE47" s="33"/>
      <c r="GF47" s="33"/>
      <c r="GG47" s="33"/>
      <c r="GH47" s="33"/>
      <c r="GI47" s="33"/>
      <c r="GJ47" s="33"/>
      <c r="GK47" s="33"/>
      <c r="GL47" s="33"/>
      <c r="GM47" s="33"/>
      <c r="GN47" s="33"/>
      <c r="GO47" s="33"/>
      <c r="GP47" s="33"/>
      <c r="GQ47" s="33"/>
      <c r="GR47" s="33"/>
      <c r="GS47" s="33"/>
      <c r="GT47" s="33"/>
      <c r="GU47" s="33"/>
      <c r="GV47" s="33"/>
      <c r="GW47" s="33"/>
      <c r="GX47" s="33"/>
      <c r="GY47" s="33"/>
      <c r="GZ47" s="33"/>
      <c r="HA47" s="33"/>
      <c r="HB47" s="33"/>
      <c r="HC47" s="33"/>
      <c r="HD47" s="33"/>
      <c r="HE47" s="33"/>
      <c r="HF47" s="33"/>
      <c r="HG47" s="33"/>
      <c r="HH47" s="33"/>
      <c r="HI47" s="33"/>
      <c r="HJ47" s="33"/>
      <c r="HK47" s="33"/>
      <c r="HL47" s="33"/>
      <c r="HM47" s="33"/>
      <c r="HN47" s="33"/>
      <c r="HO47" s="33"/>
      <c r="HP47" s="33"/>
      <c r="HQ47" s="33"/>
      <c r="HR47" s="33"/>
      <c r="HS47" s="33"/>
      <c r="HT47" s="33"/>
      <c r="HU47" s="33"/>
    </row>
    <row r="48" spans="1:229" s="102" customFormat="1" ht="12" customHeight="1">
      <c r="A48" s="93">
        <v>172</v>
      </c>
      <c r="B48" s="100" t="s">
        <v>109</v>
      </c>
      <c r="C48" s="95" t="s">
        <v>67</v>
      </c>
      <c r="D48" s="95">
        <v>24</v>
      </c>
      <c r="E48" s="95">
        <v>46</v>
      </c>
      <c r="F48" s="58">
        <f>ROUND(VLOOKUP($C48,'Retribuciones 2019'!$H$8:$L$16,2,FALSE)*6+VLOOKUP($C48,'Retribuciones 2019'!$S$8:$W$16,2,FALSE)*6,2)</f>
        <v>12228.42</v>
      </c>
      <c r="G48" s="58">
        <f>VLOOKUP($C48,'Retribuciones 2019'!$N$8:$Q$16,3,FALSE)+VLOOKUP($C48,'Retribuciones 2019'!$Y$8:$AA$16,2,FALSE)+ROUND(VLOOKUP($D48,'Retribuciones 2019'!$H$18:$I$49,2,FALSE),2)+ROUND(VLOOKUP($D48,'Retribuciones 2019'!$S$18:$T$49,2,FALSE),2)</f>
        <v>2725.26</v>
      </c>
      <c r="H48" s="96">
        <f>ROUND(('Retribuciones 2019'!$L$9*$E48*$H$58),2)+ROUND(('Retribuciones 2019'!$W$9*$E48*$H$58),2)</f>
        <v>1974.32</v>
      </c>
      <c r="I48" s="97">
        <f t="shared" si="4"/>
        <v>4699.58</v>
      </c>
      <c r="J48" s="98">
        <f t="shared" si="5"/>
        <v>16928</v>
      </c>
      <c r="K48" s="58">
        <f>ROUND(VLOOKUP($D48,'Retribuciones 2019'!$H$18:$I$49,2,FALSE)*6+VLOOKUP($D48,'Retribuciones 2019'!$S$18:$T$49,2,FALSE)*6,2)</f>
        <v>7433.16</v>
      </c>
      <c r="L48" s="58">
        <f>ROUND('Retribuciones 2019'!$L$9*$E48*6+'Retribuciones 2019'!$W$9*$E48*6,2)</f>
        <v>11845.92</v>
      </c>
      <c r="M48" s="60">
        <f>ROUND(VLOOKUP($C48,'Retribuciones 2019'!$H$8:$K$16,4,FALSE)*6+VLOOKUP($C48,'Retribuciones 2019'!$S$8:$V$16,4,FALSE)*6,2)</f>
        <v>1788.06</v>
      </c>
      <c r="N48" s="98">
        <f t="shared" si="6"/>
        <v>21067.140000000003</v>
      </c>
      <c r="O48" s="99">
        <f t="shared" si="7"/>
        <v>37995.14</v>
      </c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  <c r="BY48" s="91"/>
      <c r="BZ48" s="91"/>
      <c r="CA48" s="91"/>
      <c r="CB48" s="91"/>
      <c r="CC48" s="91"/>
      <c r="CD48" s="91"/>
      <c r="CE48" s="91"/>
      <c r="CF48" s="91"/>
      <c r="CG48" s="91"/>
      <c r="CH48" s="91"/>
      <c r="CI48" s="91"/>
      <c r="CJ48" s="91"/>
      <c r="CK48" s="91"/>
      <c r="CL48" s="91"/>
      <c r="CM48" s="91"/>
      <c r="CN48" s="91"/>
      <c r="CO48" s="91"/>
      <c r="CP48" s="91"/>
      <c r="CQ48" s="91"/>
      <c r="CR48" s="91"/>
      <c r="CS48" s="91"/>
      <c r="CT48" s="91"/>
      <c r="CU48" s="91"/>
      <c r="CV48" s="91"/>
      <c r="CW48" s="91"/>
      <c r="CX48" s="91"/>
      <c r="CY48" s="91"/>
      <c r="CZ48" s="91"/>
      <c r="DA48" s="91"/>
      <c r="DB48" s="91"/>
      <c r="DC48" s="91"/>
      <c r="DD48" s="91"/>
      <c r="DE48" s="91"/>
      <c r="DF48" s="91"/>
      <c r="DG48" s="91"/>
      <c r="DH48" s="91"/>
      <c r="DI48" s="91"/>
      <c r="DJ48" s="91"/>
      <c r="DK48" s="91"/>
      <c r="DL48" s="91"/>
      <c r="DM48" s="91"/>
      <c r="DN48" s="91"/>
      <c r="DO48" s="91"/>
      <c r="DP48" s="91"/>
      <c r="DQ48" s="91"/>
      <c r="DR48" s="91"/>
      <c r="DS48" s="91"/>
      <c r="DT48" s="91"/>
      <c r="DU48" s="91"/>
      <c r="DV48" s="91"/>
      <c r="DW48" s="91"/>
      <c r="DX48" s="91"/>
      <c r="DY48" s="91"/>
      <c r="DZ48" s="91"/>
      <c r="EA48" s="91"/>
      <c r="EB48" s="91"/>
      <c r="EC48" s="91"/>
      <c r="ED48" s="91"/>
      <c r="EE48" s="91"/>
      <c r="EF48" s="91"/>
      <c r="EG48" s="91"/>
      <c r="EH48" s="91"/>
      <c r="EI48" s="91"/>
      <c r="EJ48" s="91"/>
      <c r="EK48" s="91"/>
      <c r="EL48" s="91"/>
      <c r="EM48" s="91"/>
      <c r="EN48" s="91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  <c r="FF48" s="33"/>
      <c r="FG48" s="33"/>
      <c r="FH48" s="33"/>
      <c r="FI48" s="33"/>
      <c r="FJ48" s="33"/>
      <c r="FK48" s="33"/>
      <c r="FL48" s="33"/>
      <c r="FM48" s="33"/>
      <c r="FN48" s="33"/>
      <c r="FO48" s="33"/>
      <c r="FP48" s="33"/>
      <c r="FQ48" s="33"/>
      <c r="FR48" s="33"/>
      <c r="FS48" s="33"/>
      <c r="FT48" s="33"/>
      <c r="FU48" s="33"/>
      <c r="FV48" s="33"/>
      <c r="FW48" s="33"/>
      <c r="FX48" s="33"/>
      <c r="FY48" s="33"/>
      <c r="FZ48" s="33"/>
      <c r="GA48" s="33"/>
      <c r="GB48" s="33"/>
      <c r="GC48" s="33"/>
      <c r="GD48" s="33"/>
      <c r="GE48" s="33"/>
      <c r="GF48" s="33"/>
      <c r="GG48" s="33"/>
      <c r="GH48" s="33"/>
      <c r="GI48" s="33"/>
      <c r="GJ48" s="33"/>
      <c r="GK48" s="33"/>
      <c r="GL48" s="33"/>
      <c r="GM48" s="33"/>
      <c r="GN48" s="33"/>
      <c r="GO48" s="33"/>
      <c r="GP48" s="33"/>
      <c r="GQ48" s="33"/>
      <c r="GR48" s="33"/>
      <c r="GS48" s="33"/>
      <c r="GT48" s="33"/>
      <c r="GU48" s="33"/>
      <c r="GV48" s="33"/>
      <c r="GW48" s="33"/>
      <c r="GX48" s="33"/>
      <c r="GY48" s="33"/>
      <c r="GZ48" s="33"/>
      <c r="HA48" s="33"/>
      <c r="HB48" s="33"/>
      <c r="HC48" s="33"/>
      <c r="HD48" s="33"/>
      <c r="HE48" s="33"/>
      <c r="HF48" s="33"/>
      <c r="HG48" s="33"/>
      <c r="HH48" s="33"/>
      <c r="HI48" s="33"/>
      <c r="HJ48" s="33"/>
      <c r="HK48" s="33"/>
      <c r="HL48" s="33"/>
      <c r="HM48" s="33"/>
      <c r="HN48" s="33"/>
      <c r="HO48" s="33"/>
      <c r="HP48" s="33"/>
      <c r="HQ48" s="33"/>
      <c r="HR48" s="33"/>
      <c r="HS48" s="33"/>
      <c r="HT48" s="33"/>
      <c r="HU48" s="33"/>
    </row>
    <row r="49" spans="1:229" s="102" customFormat="1" ht="12" customHeight="1">
      <c r="A49" s="93">
        <v>176</v>
      </c>
      <c r="B49" s="100" t="s">
        <v>118</v>
      </c>
      <c r="C49" s="95" t="s">
        <v>67</v>
      </c>
      <c r="D49" s="95">
        <v>24</v>
      </c>
      <c r="E49" s="95">
        <v>46</v>
      </c>
      <c r="F49" s="58">
        <f>ROUND(VLOOKUP($C49,'Retribuciones 2019'!$H$8:$L$16,2,FALSE)*6+VLOOKUP($C49,'Retribuciones 2019'!$S$8:$W$16,2,FALSE)*6,2)</f>
        <v>12228.42</v>
      </c>
      <c r="G49" s="58">
        <f>VLOOKUP($C49,'Retribuciones 2019'!$N$8:$Q$16,3,FALSE)+VLOOKUP($C49,'Retribuciones 2019'!$Y$8:$AA$16,2,FALSE)+ROUND(VLOOKUP($D49,'Retribuciones 2019'!$H$18:$I$49,2,FALSE),2)+ROUND(VLOOKUP($D49,'Retribuciones 2019'!$S$18:$T$49,2,FALSE),2)</f>
        <v>2725.26</v>
      </c>
      <c r="H49" s="96">
        <f>ROUND(('Retribuciones 2019'!$L$9*$E49*$H$58),2)+ROUND(('Retribuciones 2019'!$W$9*$E49*$H$58),2)</f>
        <v>1974.32</v>
      </c>
      <c r="I49" s="97">
        <f t="shared" si="4"/>
        <v>4699.58</v>
      </c>
      <c r="J49" s="98">
        <f t="shared" si="5"/>
        <v>16928</v>
      </c>
      <c r="K49" s="58">
        <f>ROUND(VLOOKUP($D49,'Retribuciones 2019'!$H$18:$I$49,2,FALSE)*6+VLOOKUP($D49,'Retribuciones 2019'!$S$18:$T$49,2,FALSE)*6,2)</f>
        <v>7433.16</v>
      </c>
      <c r="L49" s="58">
        <f>ROUND('Retribuciones 2019'!$L$9*$E49*6+'Retribuciones 2019'!$W$9*$E49*6,2)</f>
        <v>11845.92</v>
      </c>
      <c r="M49" s="60">
        <f>ROUND(VLOOKUP($C49,'Retribuciones 2019'!$H$8:$K$16,4,FALSE)*6+VLOOKUP($C49,'Retribuciones 2019'!$S$8:$V$16,4,FALSE)*6,2)</f>
        <v>1788.06</v>
      </c>
      <c r="N49" s="98">
        <f t="shared" si="6"/>
        <v>21067.140000000003</v>
      </c>
      <c r="O49" s="99">
        <f t="shared" si="7"/>
        <v>37995.14</v>
      </c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  <c r="BR49" s="91"/>
      <c r="BS49" s="91"/>
      <c r="BT49" s="91"/>
      <c r="BU49" s="91"/>
      <c r="BV49" s="91"/>
      <c r="BW49" s="91"/>
      <c r="BX49" s="91"/>
      <c r="BY49" s="91"/>
      <c r="BZ49" s="91"/>
      <c r="CA49" s="91"/>
      <c r="CB49" s="91"/>
      <c r="CC49" s="91"/>
      <c r="CD49" s="91"/>
      <c r="CE49" s="91"/>
      <c r="CF49" s="91"/>
      <c r="CG49" s="91"/>
      <c r="CH49" s="91"/>
      <c r="CI49" s="91"/>
      <c r="CJ49" s="91"/>
      <c r="CK49" s="91"/>
      <c r="CL49" s="91"/>
      <c r="CM49" s="91"/>
      <c r="CN49" s="91"/>
      <c r="CO49" s="91"/>
      <c r="CP49" s="91"/>
      <c r="CQ49" s="91"/>
      <c r="CR49" s="91"/>
      <c r="CS49" s="91"/>
      <c r="CT49" s="91"/>
      <c r="CU49" s="91"/>
      <c r="CV49" s="91"/>
      <c r="CW49" s="91"/>
      <c r="CX49" s="91"/>
      <c r="CY49" s="91"/>
      <c r="CZ49" s="91"/>
      <c r="DA49" s="91"/>
      <c r="DB49" s="91"/>
      <c r="DC49" s="91"/>
      <c r="DD49" s="91"/>
      <c r="DE49" s="91"/>
      <c r="DF49" s="91"/>
      <c r="DG49" s="91"/>
      <c r="DH49" s="91"/>
      <c r="DI49" s="91"/>
      <c r="DJ49" s="91"/>
      <c r="DK49" s="91"/>
      <c r="DL49" s="91"/>
      <c r="DM49" s="91"/>
      <c r="DN49" s="91"/>
      <c r="DO49" s="91"/>
      <c r="DP49" s="91"/>
      <c r="DQ49" s="91"/>
      <c r="DR49" s="91"/>
      <c r="DS49" s="91"/>
      <c r="DT49" s="91"/>
      <c r="DU49" s="91"/>
      <c r="DV49" s="91"/>
      <c r="DW49" s="91"/>
      <c r="DX49" s="91"/>
      <c r="DY49" s="91"/>
      <c r="DZ49" s="91"/>
      <c r="EA49" s="91"/>
      <c r="EB49" s="91"/>
      <c r="EC49" s="91"/>
      <c r="ED49" s="91"/>
      <c r="EE49" s="91"/>
      <c r="EF49" s="91"/>
      <c r="EG49" s="91"/>
      <c r="EH49" s="91"/>
      <c r="EI49" s="91"/>
      <c r="EJ49" s="91"/>
      <c r="EK49" s="91"/>
      <c r="EL49" s="91"/>
      <c r="EM49" s="91"/>
      <c r="EN49" s="91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  <c r="FF49" s="33"/>
      <c r="FG49" s="33"/>
      <c r="FH49" s="33"/>
      <c r="FI49" s="33"/>
      <c r="FJ49" s="33"/>
      <c r="FK49" s="33"/>
      <c r="FL49" s="33"/>
      <c r="FM49" s="33"/>
      <c r="FN49" s="33"/>
      <c r="FO49" s="33"/>
      <c r="FP49" s="33"/>
      <c r="FQ49" s="33"/>
      <c r="FR49" s="33"/>
      <c r="FS49" s="33"/>
      <c r="FT49" s="33"/>
      <c r="FU49" s="33"/>
      <c r="FV49" s="33"/>
      <c r="FW49" s="33"/>
      <c r="FX49" s="33"/>
      <c r="FY49" s="33"/>
      <c r="FZ49" s="33"/>
      <c r="GA49" s="33"/>
      <c r="GB49" s="33"/>
      <c r="GC49" s="33"/>
      <c r="GD49" s="33"/>
      <c r="GE49" s="33"/>
      <c r="GF49" s="33"/>
      <c r="GG49" s="33"/>
      <c r="GH49" s="33"/>
      <c r="GI49" s="33"/>
      <c r="GJ49" s="33"/>
      <c r="GK49" s="33"/>
      <c r="GL49" s="33"/>
      <c r="GM49" s="33"/>
      <c r="GN49" s="33"/>
      <c r="GO49" s="33"/>
      <c r="GP49" s="33"/>
      <c r="GQ49" s="33"/>
      <c r="GR49" s="33"/>
      <c r="GS49" s="33"/>
      <c r="GT49" s="33"/>
      <c r="GU49" s="33"/>
      <c r="GV49" s="33"/>
      <c r="GW49" s="33"/>
      <c r="GX49" s="33"/>
      <c r="GY49" s="33"/>
      <c r="GZ49" s="33"/>
      <c r="HA49" s="33"/>
      <c r="HB49" s="33"/>
      <c r="HC49" s="33"/>
      <c r="HD49" s="33"/>
      <c r="HE49" s="33"/>
      <c r="HF49" s="33"/>
      <c r="HG49" s="33"/>
      <c r="HH49" s="33"/>
      <c r="HI49" s="33"/>
      <c r="HJ49" s="33"/>
      <c r="HK49" s="33"/>
      <c r="HL49" s="33"/>
      <c r="HM49" s="33"/>
      <c r="HN49" s="33"/>
      <c r="HO49" s="33"/>
      <c r="HP49" s="33"/>
      <c r="HQ49" s="33"/>
      <c r="HR49" s="33"/>
      <c r="HS49" s="33"/>
      <c r="HT49" s="33"/>
      <c r="HU49" s="33"/>
    </row>
    <row r="50" spans="1:229" s="102" customFormat="1" ht="12" customHeight="1">
      <c r="A50" s="93">
        <v>177</v>
      </c>
      <c r="B50" s="100" t="s">
        <v>119</v>
      </c>
      <c r="C50" s="95" t="s">
        <v>67</v>
      </c>
      <c r="D50" s="95">
        <v>24</v>
      </c>
      <c r="E50" s="95">
        <v>46</v>
      </c>
      <c r="F50" s="58">
        <f>ROUND(VLOOKUP($C50,'Retribuciones 2019'!$H$8:$L$16,2,FALSE)*6+VLOOKUP($C50,'Retribuciones 2019'!$S$8:$W$16,2,FALSE)*6,2)</f>
        <v>12228.42</v>
      </c>
      <c r="G50" s="58">
        <f>VLOOKUP($C50,'Retribuciones 2019'!$N$8:$Q$16,3,FALSE)+VLOOKUP($C50,'Retribuciones 2019'!$Y$8:$AA$16,2,FALSE)+ROUND(VLOOKUP($D50,'Retribuciones 2019'!$H$18:$I$49,2,FALSE),2)+ROUND(VLOOKUP($D50,'Retribuciones 2019'!$S$18:$T$49,2,FALSE),2)</f>
        <v>2725.26</v>
      </c>
      <c r="H50" s="96">
        <f>ROUND(('Retribuciones 2019'!$L$9*$E50*$H$58),2)+ROUND(('Retribuciones 2019'!$W$9*$E50*$H$58),2)</f>
        <v>1974.32</v>
      </c>
      <c r="I50" s="97">
        <f t="shared" si="4"/>
        <v>4699.58</v>
      </c>
      <c r="J50" s="98">
        <f t="shared" si="5"/>
        <v>16928</v>
      </c>
      <c r="K50" s="58">
        <f>ROUND(VLOOKUP($D50,'Retribuciones 2019'!$H$18:$I$49,2,FALSE)*6+VLOOKUP($D50,'Retribuciones 2019'!$S$18:$T$49,2,FALSE)*6,2)</f>
        <v>7433.16</v>
      </c>
      <c r="L50" s="58">
        <f>ROUND('Retribuciones 2019'!$L$9*$E50*6+'Retribuciones 2019'!$W$9*$E50*6,2)</f>
        <v>11845.92</v>
      </c>
      <c r="M50" s="60">
        <f>ROUND(VLOOKUP($C50,'Retribuciones 2019'!$H$8:$K$16,4,FALSE)*6+VLOOKUP($C50,'Retribuciones 2019'!$S$8:$V$16,4,FALSE)*6,2)</f>
        <v>1788.06</v>
      </c>
      <c r="N50" s="98">
        <f t="shared" si="6"/>
        <v>21067.140000000003</v>
      </c>
      <c r="O50" s="99">
        <f t="shared" si="7"/>
        <v>37995.14</v>
      </c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1"/>
      <c r="BZ50" s="91"/>
      <c r="CA50" s="91"/>
      <c r="CB50" s="91"/>
      <c r="CC50" s="91"/>
      <c r="CD50" s="91"/>
      <c r="CE50" s="91"/>
      <c r="CF50" s="91"/>
      <c r="CG50" s="91"/>
      <c r="CH50" s="91"/>
      <c r="CI50" s="91"/>
      <c r="CJ50" s="91"/>
      <c r="CK50" s="91"/>
      <c r="CL50" s="91"/>
      <c r="CM50" s="91"/>
      <c r="CN50" s="91"/>
      <c r="CO50" s="91"/>
      <c r="CP50" s="91"/>
      <c r="CQ50" s="91"/>
      <c r="CR50" s="91"/>
      <c r="CS50" s="91"/>
      <c r="CT50" s="91"/>
      <c r="CU50" s="91"/>
      <c r="CV50" s="91"/>
      <c r="CW50" s="91"/>
      <c r="CX50" s="91"/>
      <c r="CY50" s="91"/>
      <c r="CZ50" s="91"/>
      <c r="DA50" s="91"/>
      <c r="DB50" s="91"/>
      <c r="DC50" s="91"/>
      <c r="DD50" s="91"/>
      <c r="DE50" s="91"/>
      <c r="DF50" s="91"/>
      <c r="DG50" s="91"/>
      <c r="DH50" s="91"/>
      <c r="DI50" s="91"/>
      <c r="DJ50" s="91"/>
      <c r="DK50" s="91"/>
      <c r="DL50" s="91"/>
      <c r="DM50" s="91"/>
      <c r="DN50" s="91"/>
      <c r="DO50" s="91"/>
      <c r="DP50" s="91"/>
      <c r="DQ50" s="91"/>
      <c r="DR50" s="91"/>
      <c r="DS50" s="91"/>
      <c r="DT50" s="91"/>
      <c r="DU50" s="91"/>
      <c r="DV50" s="91"/>
      <c r="DW50" s="91"/>
      <c r="DX50" s="91"/>
      <c r="DY50" s="91"/>
      <c r="DZ50" s="91"/>
      <c r="EA50" s="91"/>
      <c r="EB50" s="91"/>
      <c r="EC50" s="91"/>
      <c r="ED50" s="91"/>
      <c r="EE50" s="91"/>
      <c r="EF50" s="91"/>
      <c r="EG50" s="91"/>
      <c r="EH50" s="91"/>
      <c r="EI50" s="91"/>
      <c r="EJ50" s="91"/>
      <c r="EK50" s="91"/>
      <c r="EL50" s="91"/>
      <c r="EM50" s="91"/>
      <c r="EN50" s="91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3"/>
      <c r="FF50" s="33"/>
      <c r="FG50" s="33"/>
      <c r="FH50" s="33"/>
      <c r="FI50" s="33"/>
      <c r="FJ50" s="33"/>
      <c r="FK50" s="33"/>
      <c r="FL50" s="33"/>
      <c r="FM50" s="33"/>
      <c r="FN50" s="33"/>
      <c r="FO50" s="33"/>
      <c r="FP50" s="33"/>
      <c r="FQ50" s="33"/>
      <c r="FR50" s="33"/>
      <c r="FS50" s="33"/>
      <c r="FT50" s="33"/>
      <c r="FU50" s="33"/>
      <c r="FV50" s="33"/>
      <c r="FW50" s="33"/>
      <c r="FX50" s="33"/>
      <c r="FY50" s="33"/>
      <c r="FZ50" s="33"/>
      <c r="GA50" s="33"/>
      <c r="GB50" s="33"/>
      <c r="GC50" s="33"/>
      <c r="GD50" s="33"/>
      <c r="GE50" s="33"/>
      <c r="GF50" s="33"/>
      <c r="GG50" s="33"/>
      <c r="GH50" s="33"/>
      <c r="GI50" s="33"/>
      <c r="GJ50" s="33"/>
      <c r="GK50" s="33"/>
      <c r="GL50" s="33"/>
      <c r="GM50" s="33"/>
      <c r="GN50" s="33"/>
      <c r="GO50" s="33"/>
      <c r="GP50" s="33"/>
      <c r="GQ50" s="33"/>
      <c r="GR50" s="33"/>
      <c r="GS50" s="33"/>
      <c r="GT50" s="33"/>
      <c r="GU50" s="33"/>
      <c r="GV50" s="33"/>
      <c r="GW50" s="33"/>
      <c r="GX50" s="33"/>
      <c r="GY50" s="33"/>
      <c r="GZ50" s="33"/>
      <c r="HA50" s="33"/>
      <c r="HB50" s="33"/>
      <c r="HC50" s="33"/>
      <c r="HD50" s="33"/>
      <c r="HE50" s="33"/>
      <c r="HF50" s="33"/>
      <c r="HG50" s="33"/>
      <c r="HH50" s="33"/>
      <c r="HI50" s="33"/>
      <c r="HJ50" s="33"/>
      <c r="HK50" s="33"/>
      <c r="HL50" s="33"/>
      <c r="HM50" s="33"/>
      <c r="HN50" s="33"/>
      <c r="HO50" s="33"/>
      <c r="HP50" s="33"/>
      <c r="HQ50" s="33"/>
      <c r="HR50" s="33"/>
      <c r="HS50" s="33"/>
      <c r="HT50" s="33"/>
      <c r="HU50" s="33"/>
    </row>
    <row r="51" spans="1:229" s="102" customFormat="1" ht="12" customHeight="1">
      <c r="A51" s="93">
        <v>173</v>
      </c>
      <c r="B51" s="100" t="s">
        <v>122</v>
      </c>
      <c r="C51" s="95" t="s">
        <v>67</v>
      </c>
      <c r="D51" s="95">
        <v>24</v>
      </c>
      <c r="E51" s="95">
        <v>46</v>
      </c>
      <c r="F51" s="58">
        <f>ROUND(VLOOKUP($C51,'Retribuciones 2019'!$H$8:$L$16,2,FALSE)*6+VLOOKUP($C51,'Retribuciones 2019'!$S$8:$W$16,2,FALSE)*6,2)</f>
        <v>12228.42</v>
      </c>
      <c r="G51" s="58">
        <f>VLOOKUP($C51,'Retribuciones 2019'!$N$8:$Q$16,3,FALSE)+VLOOKUP($C51,'Retribuciones 2019'!$Y$8:$AA$16,2,FALSE)+ROUND(VLOOKUP($D51,'Retribuciones 2019'!$H$18:$I$49,2,FALSE),2)+ROUND(VLOOKUP($D51,'Retribuciones 2019'!$S$18:$T$49,2,FALSE),2)</f>
        <v>2725.26</v>
      </c>
      <c r="H51" s="96">
        <f>ROUND(('Retribuciones 2019'!$L$9*$E51*$H$58),2)+ROUND(('Retribuciones 2019'!$W$9*$E51*$H$58),2)</f>
        <v>1974.32</v>
      </c>
      <c r="I51" s="97">
        <f t="shared" si="4"/>
        <v>4699.58</v>
      </c>
      <c r="J51" s="98">
        <f t="shared" si="5"/>
        <v>16928</v>
      </c>
      <c r="K51" s="58">
        <f>ROUND(VLOOKUP($D51,'Retribuciones 2019'!$H$18:$I$49,2,FALSE)*6+VLOOKUP($D51,'Retribuciones 2019'!$S$18:$T$49,2,FALSE)*6,2)</f>
        <v>7433.16</v>
      </c>
      <c r="L51" s="58">
        <f>ROUND('Retribuciones 2019'!$L$9*$E51*6+'Retribuciones 2019'!$W$9*$E51*6,2)</f>
        <v>11845.92</v>
      </c>
      <c r="M51" s="60">
        <f>ROUND(VLOOKUP($C51,'Retribuciones 2019'!$H$8:$K$16,4,FALSE)*6+VLOOKUP($C51,'Retribuciones 2019'!$S$8:$V$16,4,FALSE)*6,2)</f>
        <v>1788.06</v>
      </c>
      <c r="N51" s="98">
        <f t="shared" si="6"/>
        <v>21067.140000000003</v>
      </c>
      <c r="O51" s="99">
        <f t="shared" si="7"/>
        <v>37995.14</v>
      </c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91"/>
      <c r="BY51" s="91"/>
      <c r="BZ51" s="91"/>
      <c r="CA51" s="91"/>
      <c r="CB51" s="91"/>
      <c r="CC51" s="91"/>
      <c r="CD51" s="91"/>
      <c r="CE51" s="91"/>
      <c r="CF51" s="91"/>
      <c r="CG51" s="91"/>
      <c r="CH51" s="91"/>
      <c r="CI51" s="91"/>
      <c r="CJ51" s="91"/>
      <c r="CK51" s="91"/>
      <c r="CL51" s="91"/>
      <c r="CM51" s="91"/>
      <c r="CN51" s="91"/>
      <c r="CO51" s="91"/>
      <c r="CP51" s="91"/>
      <c r="CQ51" s="91"/>
      <c r="CR51" s="91"/>
      <c r="CS51" s="91"/>
      <c r="CT51" s="91"/>
      <c r="CU51" s="91"/>
      <c r="CV51" s="91"/>
      <c r="CW51" s="91"/>
      <c r="CX51" s="91"/>
      <c r="CY51" s="91"/>
      <c r="CZ51" s="91"/>
      <c r="DA51" s="91"/>
      <c r="DB51" s="91"/>
      <c r="DC51" s="91"/>
      <c r="DD51" s="91"/>
      <c r="DE51" s="91"/>
      <c r="DF51" s="91"/>
      <c r="DG51" s="91"/>
      <c r="DH51" s="91"/>
      <c r="DI51" s="91"/>
      <c r="DJ51" s="91"/>
      <c r="DK51" s="91"/>
      <c r="DL51" s="91"/>
      <c r="DM51" s="91"/>
      <c r="DN51" s="91"/>
      <c r="DO51" s="91"/>
      <c r="DP51" s="91"/>
      <c r="DQ51" s="91"/>
      <c r="DR51" s="91"/>
      <c r="DS51" s="91"/>
      <c r="DT51" s="91"/>
      <c r="DU51" s="91"/>
      <c r="DV51" s="91"/>
      <c r="DW51" s="91"/>
      <c r="DX51" s="91"/>
      <c r="DY51" s="91"/>
      <c r="DZ51" s="91"/>
      <c r="EA51" s="91"/>
      <c r="EB51" s="91"/>
      <c r="EC51" s="91"/>
      <c r="ED51" s="91"/>
      <c r="EE51" s="91"/>
      <c r="EF51" s="91"/>
      <c r="EG51" s="91"/>
      <c r="EH51" s="91"/>
      <c r="EI51" s="91"/>
      <c r="EJ51" s="91"/>
      <c r="EK51" s="91"/>
      <c r="EL51" s="91"/>
      <c r="EM51" s="91"/>
      <c r="EN51" s="91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33"/>
      <c r="FF51" s="33"/>
      <c r="FG51" s="33"/>
      <c r="FH51" s="33"/>
      <c r="FI51" s="33"/>
      <c r="FJ51" s="33"/>
      <c r="FK51" s="33"/>
      <c r="FL51" s="33"/>
      <c r="FM51" s="33"/>
      <c r="FN51" s="33"/>
      <c r="FO51" s="33"/>
      <c r="FP51" s="33"/>
      <c r="FQ51" s="33"/>
      <c r="FR51" s="33"/>
      <c r="FS51" s="33"/>
      <c r="FT51" s="33"/>
      <c r="FU51" s="33"/>
      <c r="FV51" s="33"/>
      <c r="FW51" s="33"/>
      <c r="FX51" s="33"/>
      <c r="FY51" s="33"/>
      <c r="FZ51" s="33"/>
      <c r="GA51" s="33"/>
      <c r="GB51" s="33"/>
      <c r="GC51" s="33"/>
      <c r="GD51" s="33"/>
      <c r="GE51" s="33"/>
      <c r="GF51" s="33"/>
      <c r="GG51" s="33"/>
      <c r="GH51" s="33"/>
      <c r="GI51" s="33"/>
      <c r="GJ51" s="33"/>
      <c r="GK51" s="33"/>
      <c r="GL51" s="33"/>
      <c r="GM51" s="33"/>
      <c r="GN51" s="33"/>
      <c r="GO51" s="33"/>
      <c r="GP51" s="33"/>
      <c r="GQ51" s="33"/>
      <c r="GR51" s="33"/>
      <c r="GS51" s="33"/>
      <c r="GT51" s="33"/>
      <c r="GU51" s="33"/>
      <c r="GV51" s="33"/>
      <c r="GW51" s="33"/>
      <c r="GX51" s="33"/>
      <c r="GY51" s="33"/>
      <c r="GZ51" s="33"/>
      <c r="HA51" s="33"/>
      <c r="HB51" s="33"/>
      <c r="HC51" s="33"/>
      <c r="HD51" s="33"/>
      <c r="HE51" s="33"/>
      <c r="HF51" s="33"/>
      <c r="HG51" s="33"/>
      <c r="HH51" s="33"/>
      <c r="HI51" s="33"/>
      <c r="HJ51" s="33"/>
      <c r="HK51" s="33"/>
      <c r="HL51" s="33"/>
      <c r="HM51" s="33"/>
      <c r="HN51" s="33"/>
      <c r="HO51" s="33"/>
      <c r="HP51" s="33"/>
      <c r="HQ51" s="33"/>
      <c r="HR51" s="33"/>
      <c r="HS51" s="33"/>
      <c r="HT51" s="33"/>
      <c r="HU51" s="33"/>
    </row>
    <row r="52" spans="1:229" s="102" customFormat="1" ht="12" customHeight="1">
      <c r="A52" s="93">
        <v>178</v>
      </c>
      <c r="B52" s="100" t="s">
        <v>132</v>
      </c>
      <c r="C52" s="95" t="s">
        <v>67</v>
      </c>
      <c r="D52" s="95">
        <v>22</v>
      </c>
      <c r="E52" s="95">
        <v>35</v>
      </c>
      <c r="F52" s="58">
        <f>ROUND(VLOOKUP($C52,'Retribuciones 2019'!$H$8:$L$16,2,FALSE)*6+VLOOKUP($C52,'Retribuciones 2019'!$S$8:$W$16,2,FALSE)*6,2)</f>
        <v>12228.42</v>
      </c>
      <c r="G52" s="58">
        <f>VLOOKUP($C52,'Retribuciones 2019'!$N$8:$Q$16,3,FALSE)+VLOOKUP($C52,'Retribuciones 2019'!$Y$8:$AA$16,2,FALSE)+ROUND(VLOOKUP($D52,'Retribuciones 2019'!$H$18:$I$49,2,FALSE),2)+ROUND(VLOOKUP($D52,'Retribuciones 2019'!$S$18:$T$49,2,FALSE),2)</f>
        <v>2569.9700000000003</v>
      </c>
      <c r="H52" s="96">
        <f>ROUND(('Retribuciones 2019'!$L$9*$E52*$H$58),2)+ROUND(('Retribuciones 2019'!$W$9*$E52*$H$58),2)</f>
        <v>1502.1999999999998</v>
      </c>
      <c r="I52" s="97">
        <f t="shared" si="4"/>
        <v>4072.17</v>
      </c>
      <c r="J52" s="98">
        <f t="shared" si="5"/>
        <v>16300.59</v>
      </c>
      <c r="K52" s="58">
        <f>ROUND(VLOOKUP($D52,'Retribuciones 2019'!$H$18:$I$49,2,FALSE)*6+VLOOKUP($D52,'Retribuciones 2019'!$S$18:$T$49,2,FALSE)*6,2)</f>
        <v>6501.42</v>
      </c>
      <c r="L52" s="58">
        <f>ROUND('Retribuciones 2019'!$L$9*$E52*6+'Retribuciones 2019'!$W$9*$E52*6,2)</f>
        <v>9013.2</v>
      </c>
      <c r="M52" s="60">
        <f>ROUND(VLOOKUP($C52,'Retribuciones 2019'!$H$8:$K$16,4,FALSE)*6+VLOOKUP($C52,'Retribuciones 2019'!$S$8:$V$16,4,FALSE)*6,2)</f>
        <v>1788.06</v>
      </c>
      <c r="N52" s="98">
        <f t="shared" si="6"/>
        <v>17302.68</v>
      </c>
      <c r="O52" s="99">
        <f t="shared" si="7"/>
        <v>33603.270000000004</v>
      </c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/>
      <c r="BY52" s="91"/>
      <c r="BZ52" s="91"/>
      <c r="CA52" s="91"/>
      <c r="CB52" s="91"/>
      <c r="CC52" s="91"/>
      <c r="CD52" s="91"/>
      <c r="CE52" s="91"/>
      <c r="CF52" s="91"/>
      <c r="CG52" s="91"/>
      <c r="CH52" s="91"/>
      <c r="CI52" s="91"/>
      <c r="CJ52" s="91"/>
      <c r="CK52" s="91"/>
      <c r="CL52" s="91"/>
      <c r="CM52" s="91"/>
      <c r="CN52" s="91"/>
      <c r="CO52" s="91"/>
      <c r="CP52" s="91"/>
      <c r="CQ52" s="91"/>
      <c r="CR52" s="91"/>
      <c r="CS52" s="91"/>
      <c r="CT52" s="91"/>
      <c r="CU52" s="91"/>
      <c r="CV52" s="91"/>
      <c r="CW52" s="91"/>
      <c r="CX52" s="91"/>
      <c r="CY52" s="91"/>
      <c r="CZ52" s="91"/>
      <c r="DA52" s="91"/>
      <c r="DB52" s="91"/>
      <c r="DC52" s="91"/>
      <c r="DD52" s="91"/>
      <c r="DE52" s="91"/>
      <c r="DF52" s="91"/>
      <c r="DG52" s="91"/>
      <c r="DH52" s="91"/>
      <c r="DI52" s="91"/>
      <c r="DJ52" s="91"/>
      <c r="DK52" s="91"/>
      <c r="DL52" s="91"/>
      <c r="DM52" s="91"/>
      <c r="DN52" s="91"/>
      <c r="DO52" s="91"/>
      <c r="DP52" s="91"/>
      <c r="DQ52" s="91"/>
      <c r="DR52" s="91"/>
      <c r="DS52" s="91"/>
      <c r="DT52" s="91"/>
      <c r="DU52" s="91"/>
      <c r="DV52" s="91"/>
      <c r="DW52" s="91"/>
      <c r="DX52" s="91"/>
      <c r="DY52" s="91"/>
      <c r="DZ52" s="91"/>
      <c r="EA52" s="91"/>
      <c r="EB52" s="91"/>
      <c r="EC52" s="91"/>
      <c r="ED52" s="91"/>
      <c r="EE52" s="91"/>
      <c r="EF52" s="91"/>
      <c r="EG52" s="91"/>
      <c r="EH52" s="91"/>
      <c r="EI52" s="91"/>
      <c r="EJ52" s="91"/>
      <c r="EK52" s="91"/>
      <c r="EL52" s="91"/>
      <c r="EM52" s="91"/>
      <c r="EN52" s="91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3"/>
      <c r="EZ52" s="33"/>
      <c r="FA52" s="33"/>
      <c r="FB52" s="33"/>
      <c r="FC52" s="33"/>
      <c r="FD52" s="33"/>
      <c r="FE52" s="33"/>
      <c r="FF52" s="33"/>
      <c r="FG52" s="33"/>
      <c r="FH52" s="33"/>
      <c r="FI52" s="33"/>
      <c r="FJ52" s="33"/>
      <c r="FK52" s="33"/>
      <c r="FL52" s="33"/>
      <c r="FM52" s="33"/>
      <c r="FN52" s="33"/>
      <c r="FO52" s="33"/>
      <c r="FP52" s="33"/>
      <c r="FQ52" s="33"/>
      <c r="FR52" s="33"/>
      <c r="FS52" s="33"/>
      <c r="FT52" s="33"/>
      <c r="FU52" s="33"/>
      <c r="FV52" s="33"/>
      <c r="FW52" s="33"/>
      <c r="FX52" s="33"/>
      <c r="FY52" s="33"/>
      <c r="FZ52" s="33"/>
      <c r="GA52" s="33"/>
      <c r="GB52" s="33"/>
      <c r="GC52" s="33"/>
      <c r="GD52" s="33"/>
      <c r="GE52" s="33"/>
      <c r="GF52" s="33"/>
      <c r="GG52" s="33"/>
      <c r="GH52" s="33"/>
      <c r="GI52" s="33"/>
      <c r="GJ52" s="33"/>
      <c r="GK52" s="33"/>
      <c r="GL52" s="33"/>
      <c r="GM52" s="33"/>
      <c r="GN52" s="33"/>
      <c r="GO52" s="33"/>
      <c r="GP52" s="33"/>
      <c r="GQ52" s="33"/>
      <c r="GR52" s="33"/>
      <c r="GS52" s="33"/>
      <c r="GT52" s="33"/>
      <c r="GU52" s="33"/>
      <c r="GV52" s="33"/>
      <c r="GW52" s="33"/>
      <c r="GX52" s="33"/>
      <c r="GY52" s="33"/>
      <c r="GZ52" s="33"/>
      <c r="HA52" s="33"/>
      <c r="HB52" s="33"/>
      <c r="HC52" s="33"/>
      <c r="HD52" s="33"/>
      <c r="HE52" s="33"/>
      <c r="HF52" s="33"/>
      <c r="HG52" s="33"/>
      <c r="HH52" s="33"/>
      <c r="HI52" s="33"/>
      <c r="HJ52" s="33"/>
      <c r="HK52" s="33"/>
      <c r="HL52" s="33"/>
      <c r="HM52" s="33"/>
      <c r="HN52" s="33"/>
      <c r="HO52" s="33"/>
      <c r="HP52" s="33"/>
      <c r="HQ52" s="33"/>
      <c r="HR52" s="33"/>
      <c r="HS52" s="33"/>
      <c r="HT52" s="33"/>
      <c r="HU52" s="33"/>
    </row>
    <row r="53" spans="1:229" s="102" customFormat="1" ht="12" customHeight="1">
      <c r="A53" s="93">
        <v>179</v>
      </c>
      <c r="B53" s="100" t="s">
        <v>133</v>
      </c>
      <c r="C53" s="95" t="s">
        <v>67</v>
      </c>
      <c r="D53" s="95">
        <v>22</v>
      </c>
      <c r="E53" s="95">
        <v>35</v>
      </c>
      <c r="F53" s="58">
        <f>ROUND(VLOOKUP($C53,'Retribuciones 2019'!$H$8:$L$16,2,FALSE)*6+VLOOKUP($C53,'Retribuciones 2019'!$S$8:$W$16,2,FALSE)*6,2)</f>
        <v>12228.42</v>
      </c>
      <c r="G53" s="58">
        <f>VLOOKUP($C53,'Retribuciones 2019'!$N$8:$Q$16,3,FALSE)+VLOOKUP($C53,'Retribuciones 2019'!$Y$8:$AA$16,2,FALSE)+ROUND(VLOOKUP($D53,'Retribuciones 2019'!$H$18:$I$49,2,FALSE),2)+ROUND(VLOOKUP($D53,'Retribuciones 2019'!$S$18:$T$49,2,FALSE),2)</f>
        <v>2569.9700000000003</v>
      </c>
      <c r="H53" s="96">
        <f>ROUND(('Retribuciones 2019'!$L$9*$E53*$H$58),2)+ROUND(('Retribuciones 2019'!$W$9*$E53*$H$58),2)</f>
        <v>1502.1999999999998</v>
      </c>
      <c r="I53" s="97">
        <f t="shared" si="4"/>
        <v>4072.17</v>
      </c>
      <c r="J53" s="98">
        <f t="shared" si="5"/>
        <v>16300.59</v>
      </c>
      <c r="K53" s="58">
        <f>ROUND(VLOOKUP($D53,'Retribuciones 2019'!$H$18:$I$49,2,FALSE)*6+VLOOKUP($D53,'Retribuciones 2019'!$S$18:$T$49,2,FALSE)*6,2)</f>
        <v>6501.42</v>
      </c>
      <c r="L53" s="58">
        <f>ROUND('Retribuciones 2019'!$L$9*$E53*6+'Retribuciones 2019'!$W$9*$E53*6,2)</f>
        <v>9013.2</v>
      </c>
      <c r="M53" s="60">
        <f>ROUND(VLOOKUP($C53,'Retribuciones 2019'!$H$8:$K$16,4,FALSE)*6+VLOOKUP($C53,'Retribuciones 2019'!$S$8:$V$16,4,FALSE)*6,2)</f>
        <v>1788.06</v>
      </c>
      <c r="N53" s="98">
        <f t="shared" si="6"/>
        <v>17302.68</v>
      </c>
      <c r="O53" s="99">
        <f t="shared" si="7"/>
        <v>33603.270000000004</v>
      </c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  <c r="BZ53" s="91"/>
      <c r="CA53" s="91"/>
      <c r="CB53" s="91"/>
      <c r="CC53" s="91"/>
      <c r="CD53" s="91"/>
      <c r="CE53" s="91"/>
      <c r="CF53" s="91"/>
      <c r="CG53" s="91"/>
      <c r="CH53" s="91"/>
      <c r="CI53" s="91"/>
      <c r="CJ53" s="91"/>
      <c r="CK53" s="91"/>
      <c r="CL53" s="91"/>
      <c r="CM53" s="91"/>
      <c r="CN53" s="91"/>
      <c r="CO53" s="91"/>
      <c r="CP53" s="91"/>
      <c r="CQ53" s="91"/>
      <c r="CR53" s="91"/>
      <c r="CS53" s="91"/>
      <c r="CT53" s="91"/>
      <c r="CU53" s="91"/>
      <c r="CV53" s="91"/>
      <c r="CW53" s="91"/>
      <c r="CX53" s="91"/>
      <c r="CY53" s="91"/>
      <c r="CZ53" s="91"/>
      <c r="DA53" s="91"/>
      <c r="DB53" s="91"/>
      <c r="DC53" s="91"/>
      <c r="DD53" s="91"/>
      <c r="DE53" s="91"/>
      <c r="DF53" s="91"/>
      <c r="DG53" s="91"/>
      <c r="DH53" s="91"/>
      <c r="DI53" s="91"/>
      <c r="DJ53" s="91"/>
      <c r="DK53" s="91"/>
      <c r="DL53" s="91"/>
      <c r="DM53" s="91"/>
      <c r="DN53" s="91"/>
      <c r="DO53" s="91"/>
      <c r="DP53" s="91"/>
      <c r="DQ53" s="91"/>
      <c r="DR53" s="91"/>
      <c r="DS53" s="91"/>
      <c r="DT53" s="91"/>
      <c r="DU53" s="91"/>
      <c r="DV53" s="91"/>
      <c r="DW53" s="91"/>
      <c r="DX53" s="91"/>
      <c r="DY53" s="91"/>
      <c r="DZ53" s="91"/>
      <c r="EA53" s="91"/>
      <c r="EB53" s="91"/>
      <c r="EC53" s="91"/>
      <c r="ED53" s="91"/>
      <c r="EE53" s="91"/>
      <c r="EF53" s="91"/>
      <c r="EG53" s="91"/>
      <c r="EH53" s="91"/>
      <c r="EI53" s="91"/>
      <c r="EJ53" s="91"/>
      <c r="EK53" s="91"/>
      <c r="EL53" s="91"/>
      <c r="EM53" s="91"/>
      <c r="EN53" s="91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FA53" s="33"/>
      <c r="FB53" s="33"/>
      <c r="FC53" s="33"/>
      <c r="FD53" s="33"/>
      <c r="FE53" s="33"/>
      <c r="FF53" s="33"/>
      <c r="FG53" s="33"/>
      <c r="FH53" s="33"/>
      <c r="FI53" s="33"/>
      <c r="FJ53" s="33"/>
      <c r="FK53" s="33"/>
      <c r="FL53" s="33"/>
      <c r="FM53" s="33"/>
      <c r="FN53" s="33"/>
      <c r="FO53" s="33"/>
      <c r="FP53" s="33"/>
      <c r="FQ53" s="33"/>
      <c r="FR53" s="33"/>
      <c r="FS53" s="33"/>
      <c r="FT53" s="33"/>
      <c r="FU53" s="33"/>
      <c r="FV53" s="33"/>
      <c r="FW53" s="33"/>
      <c r="FX53" s="33"/>
      <c r="FY53" s="33"/>
      <c r="FZ53" s="33"/>
      <c r="GA53" s="33"/>
      <c r="GB53" s="33"/>
      <c r="GC53" s="33"/>
      <c r="GD53" s="33"/>
      <c r="GE53" s="33"/>
      <c r="GF53" s="33"/>
      <c r="GG53" s="33"/>
      <c r="GH53" s="33"/>
      <c r="GI53" s="33"/>
      <c r="GJ53" s="33"/>
      <c r="GK53" s="33"/>
      <c r="GL53" s="33"/>
      <c r="GM53" s="33"/>
      <c r="GN53" s="33"/>
      <c r="GO53" s="33"/>
      <c r="GP53" s="33"/>
      <c r="GQ53" s="33"/>
      <c r="GR53" s="33"/>
      <c r="GS53" s="33"/>
      <c r="GT53" s="33"/>
      <c r="GU53" s="33"/>
      <c r="GV53" s="33"/>
      <c r="GW53" s="33"/>
      <c r="GX53" s="33"/>
      <c r="GY53" s="33"/>
      <c r="GZ53" s="33"/>
      <c r="HA53" s="33"/>
      <c r="HB53" s="33"/>
      <c r="HC53" s="33"/>
      <c r="HD53" s="33"/>
      <c r="HE53" s="33"/>
      <c r="HF53" s="33"/>
      <c r="HG53" s="33"/>
      <c r="HH53" s="33"/>
      <c r="HI53" s="33"/>
      <c r="HJ53" s="33"/>
      <c r="HK53" s="33"/>
      <c r="HL53" s="33"/>
      <c r="HM53" s="33"/>
      <c r="HN53" s="33"/>
      <c r="HO53" s="33"/>
      <c r="HP53" s="33"/>
      <c r="HQ53" s="33"/>
      <c r="HR53" s="33"/>
      <c r="HS53" s="33"/>
      <c r="HT53" s="33"/>
      <c r="HU53" s="33"/>
    </row>
    <row r="54" spans="1:229" s="102" customFormat="1" ht="12" customHeight="1">
      <c r="A54" s="93">
        <v>180</v>
      </c>
      <c r="B54" s="100" t="s">
        <v>134</v>
      </c>
      <c r="C54" s="95" t="s">
        <v>65</v>
      </c>
      <c r="D54" s="95">
        <v>22</v>
      </c>
      <c r="E54" s="95">
        <v>43</v>
      </c>
      <c r="F54" s="58">
        <f>ROUND(VLOOKUP($C54,'Retribuciones 2019'!$H$8:$L$16,2,FALSE)*6+VLOOKUP($C54,'Retribuciones 2019'!$S$8:$W$16,2,FALSE)*6,2)</f>
        <v>14142.24</v>
      </c>
      <c r="G54" s="58">
        <f>VLOOKUP($C54,'Retribuciones 2019'!$N$8:$Q$16,3,FALSE)+VLOOKUP($C54,'Retribuciones 2019'!$Y$8:$AA$16,2,FALSE)+ROUND(VLOOKUP($D54,'Retribuciones 2019'!$H$18:$I$49,2,FALSE),2)+ROUND(VLOOKUP($D54,'Retribuciones 2019'!$S$18:$T$49,2,FALSE),2)</f>
        <v>2538.05</v>
      </c>
      <c r="H54" s="96">
        <f>ROUND(('Retribuciones 2019'!$L$9*$E54*$H$58),2)+ROUND(('Retribuciones 2019'!$W$9*$E54*$H$58),2)</f>
        <v>1845.56</v>
      </c>
      <c r="I54" s="97">
        <f t="shared" si="4"/>
        <v>4383.610000000001</v>
      </c>
      <c r="J54" s="98">
        <f t="shared" si="5"/>
        <v>18525.850000000002</v>
      </c>
      <c r="K54" s="58">
        <f>ROUND(VLOOKUP($D54,'Retribuciones 2019'!$H$18:$I$49,2,FALSE)*6+VLOOKUP($D54,'Retribuciones 2019'!$S$18:$T$49,2,FALSE)*6,2)</f>
        <v>6501.42</v>
      </c>
      <c r="L54" s="58">
        <f>ROUND('Retribuciones 2019'!$L$9*$E54*6+'Retribuciones 2019'!$W$9*$E54*6,2)</f>
        <v>11073.36</v>
      </c>
      <c r="M54" s="60">
        <f>ROUND(VLOOKUP($C54,'Retribuciones 2019'!$H$8:$K$16,4,FALSE)*6+VLOOKUP($C54,'Retribuciones 2019'!$S$8:$V$16,4,FALSE)*6,2)</f>
        <v>2187.66</v>
      </c>
      <c r="N54" s="98">
        <f t="shared" si="6"/>
        <v>19762.44</v>
      </c>
      <c r="O54" s="99">
        <f t="shared" si="7"/>
        <v>38288.29</v>
      </c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1"/>
      <c r="BZ54" s="91"/>
      <c r="CA54" s="91"/>
      <c r="CB54" s="91"/>
      <c r="CC54" s="91"/>
      <c r="CD54" s="91"/>
      <c r="CE54" s="91"/>
      <c r="CF54" s="91"/>
      <c r="CG54" s="91"/>
      <c r="CH54" s="91"/>
      <c r="CI54" s="91"/>
      <c r="CJ54" s="91"/>
      <c r="CK54" s="91"/>
      <c r="CL54" s="91"/>
      <c r="CM54" s="91"/>
      <c r="CN54" s="91"/>
      <c r="CO54" s="91"/>
      <c r="CP54" s="91"/>
      <c r="CQ54" s="91"/>
      <c r="CR54" s="91"/>
      <c r="CS54" s="91"/>
      <c r="CT54" s="91"/>
      <c r="CU54" s="91"/>
      <c r="CV54" s="91"/>
      <c r="CW54" s="91"/>
      <c r="CX54" s="91"/>
      <c r="CY54" s="91"/>
      <c r="CZ54" s="91"/>
      <c r="DA54" s="91"/>
      <c r="DB54" s="91"/>
      <c r="DC54" s="91"/>
      <c r="DD54" s="91"/>
      <c r="DE54" s="91"/>
      <c r="DF54" s="91"/>
      <c r="DG54" s="91"/>
      <c r="DH54" s="91"/>
      <c r="DI54" s="91"/>
      <c r="DJ54" s="91"/>
      <c r="DK54" s="91"/>
      <c r="DL54" s="91"/>
      <c r="DM54" s="91"/>
      <c r="DN54" s="91"/>
      <c r="DO54" s="91"/>
      <c r="DP54" s="91"/>
      <c r="DQ54" s="91"/>
      <c r="DR54" s="91"/>
      <c r="DS54" s="91"/>
      <c r="DT54" s="91"/>
      <c r="DU54" s="91"/>
      <c r="DV54" s="91"/>
      <c r="DW54" s="91"/>
      <c r="DX54" s="91"/>
      <c r="DY54" s="91"/>
      <c r="DZ54" s="91"/>
      <c r="EA54" s="91"/>
      <c r="EB54" s="91"/>
      <c r="EC54" s="91"/>
      <c r="ED54" s="91"/>
      <c r="EE54" s="91"/>
      <c r="EF54" s="91"/>
      <c r="EG54" s="91"/>
      <c r="EH54" s="91"/>
      <c r="EI54" s="91"/>
      <c r="EJ54" s="91"/>
      <c r="EK54" s="91"/>
      <c r="EL54" s="91"/>
      <c r="EM54" s="91"/>
      <c r="EN54" s="91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  <c r="FF54" s="33"/>
      <c r="FG54" s="33"/>
      <c r="FH54" s="33"/>
      <c r="FI54" s="33"/>
      <c r="FJ54" s="33"/>
      <c r="FK54" s="33"/>
      <c r="FL54" s="33"/>
      <c r="FM54" s="33"/>
      <c r="FN54" s="33"/>
      <c r="FO54" s="33"/>
      <c r="FP54" s="33"/>
      <c r="FQ54" s="33"/>
      <c r="FR54" s="33"/>
      <c r="FS54" s="33"/>
      <c r="FT54" s="33"/>
      <c r="FU54" s="33"/>
      <c r="FV54" s="33"/>
      <c r="FW54" s="33"/>
      <c r="FX54" s="33"/>
      <c r="FY54" s="33"/>
      <c r="FZ54" s="33"/>
      <c r="GA54" s="33"/>
      <c r="GB54" s="33"/>
      <c r="GC54" s="33"/>
      <c r="GD54" s="33"/>
      <c r="GE54" s="33"/>
      <c r="GF54" s="33"/>
      <c r="GG54" s="33"/>
      <c r="GH54" s="33"/>
      <c r="GI54" s="33"/>
      <c r="GJ54" s="33"/>
      <c r="GK54" s="33"/>
      <c r="GL54" s="33"/>
      <c r="GM54" s="33"/>
      <c r="GN54" s="33"/>
      <c r="GO54" s="33"/>
      <c r="GP54" s="33"/>
      <c r="GQ54" s="33"/>
      <c r="GR54" s="33"/>
      <c r="GS54" s="33"/>
      <c r="GT54" s="33"/>
      <c r="GU54" s="33"/>
      <c r="GV54" s="33"/>
      <c r="GW54" s="33"/>
      <c r="GX54" s="33"/>
      <c r="GY54" s="33"/>
      <c r="GZ54" s="33"/>
      <c r="HA54" s="33"/>
      <c r="HB54" s="33"/>
      <c r="HC54" s="33"/>
      <c r="HD54" s="33"/>
      <c r="HE54" s="33"/>
      <c r="HF54" s="33"/>
      <c r="HG54" s="33"/>
      <c r="HH54" s="33"/>
      <c r="HI54" s="33"/>
      <c r="HJ54" s="33"/>
      <c r="HK54" s="33"/>
      <c r="HL54" s="33"/>
      <c r="HM54" s="33"/>
      <c r="HN54" s="33"/>
      <c r="HO54" s="33"/>
      <c r="HP54" s="33"/>
      <c r="HQ54" s="33"/>
      <c r="HR54" s="33"/>
      <c r="HS54" s="33"/>
      <c r="HT54" s="33"/>
      <c r="HU54" s="33"/>
    </row>
    <row r="55" spans="1:229" s="102" customFormat="1" ht="12" customHeight="1">
      <c r="A55" s="93">
        <v>181</v>
      </c>
      <c r="B55" s="100" t="s">
        <v>135</v>
      </c>
      <c r="C55" s="95" t="s">
        <v>65</v>
      </c>
      <c r="D55" s="95">
        <v>22</v>
      </c>
      <c r="E55" s="95">
        <v>43</v>
      </c>
      <c r="F55" s="58">
        <f>ROUND(VLOOKUP($C55,'Retribuciones 2019'!$H$8:$L$16,2,FALSE)*6+VLOOKUP($C55,'Retribuciones 2019'!$S$8:$W$16,2,FALSE)*6,2)</f>
        <v>14142.24</v>
      </c>
      <c r="G55" s="58">
        <f>VLOOKUP($C55,'Retribuciones 2019'!$N$8:$Q$16,3,FALSE)+VLOOKUP($C55,'Retribuciones 2019'!$Y$8:$AA$16,2,FALSE)+ROUND(VLOOKUP($D55,'Retribuciones 2019'!$H$18:$I$49,2,FALSE),2)+ROUND(VLOOKUP($D55,'Retribuciones 2019'!$S$18:$T$49,2,FALSE),2)</f>
        <v>2538.05</v>
      </c>
      <c r="H55" s="96">
        <f>ROUND(('Retribuciones 2019'!$L$9*$E55*$H$58),2)+ROUND(('Retribuciones 2019'!$W$9*$E55*$H$58),2)</f>
        <v>1845.56</v>
      </c>
      <c r="I55" s="97">
        <f t="shared" si="4"/>
        <v>4383.610000000001</v>
      </c>
      <c r="J55" s="98">
        <f t="shared" si="5"/>
        <v>18525.850000000002</v>
      </c>
      <c r="K55" s="58">
        <f>ROUND(VLOOKUP($D55,'Retribuciones 2019'!$H$18:$I$49,2,FALSE)*6+VLOOKUP($D55,'Retribuciones 2019'!$S$18:$T$49,2,FALSE)*6,2)</f>
        <v>6501.42</v>
      </c>
      <c r="L55" s="58">
        <f>ROUND('Retribuciones 2019'!$L$9*$E55*6+'Retribuciones 2019'!$W$9*$E55*6,2)</f>
        <v>11073.36</v>
      </c>
      <c r="M55" s="60">
        <f>ROUND(VLOOKUP($C55,'Retribuciones 2019'!$H$8:$K$16,4,FALSE)*6+VLOOKUP($C55,'Retribuciones 2019'!$S$8:$V$16,4,FALSE)*6,2)</f>
        <v>2187.66</v>
      </c>
      <c r="N55" s="98">
        <f t="shared" si="6"/>
        <v>19762.44</v>
      </c>
      <c r="O55" s="99">
        <f t="shared" si="7"/>
        <v>38288.29</v>
      </c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  <c r="BY55" s="91"/>
      <c r="BZ55" s="91"/>
      <c r="CA55" s="91"/>
      <c r="CB55" s="91"/>
      <c r="CC55" s="91"/>
      <c r="CD55" s="91"/>
      <c r="CE55" s="91"/>
      <c r="CF55" s="91"/>
      <c r="CG55" s="91"/>
      <c r="CH55" s="91"/>
      <c r="CI55" s="91"/>
      <c r="CJ55" s="91"/>
      <c r="CK55" s="91"/>
      <c r="CL55" s="91"/>
      <c r="CM55" s="91"/>
      <c r="CN55" s="91"/>
      <c r="CO55" s="91"/>
      <c r="CP55" s="91"/>
      <c r="CQ55" s="91"/>
      <c r="CR55" s="91"/>
      <c r="CS55" s="91"/>
      <c r="CT55" s="91"/>
      <c r="CU55" s="91"/>
      <c r="CV55" s="91"/>
      <c r="CW55" s="91"/>
      <c r="CX55" s="91"/>
      <c r="CY55" s="91"/>
      <c r="CZ55" s="91"/>
      <c r="DA55" s="91"/>
      <c r="DB55" s="91"/>
      <c r="DC55" s="91"/>
      <c r="DD55" s="91"/>
      <c r="DE55" s="91"/>
      <c r="DF55" s="91"/>
      <c r="DG55" s="91"/>
      <c r="DH55" s="91"/>
      <c r="DI55" s="91"/>
      <c r="DJ55" s="91"/>
      <c r="DK55" s="91"/>
      <c r="DL55" s="91"/>
      <c r="DM55" s="91"/>
      <c r="DN55" s="91"/>
      <c r="DO55" s="91"/>
      <c r="DP55" s="91"/>
      <c r="DQ55" s="91"/>
      <c r="DR55" s="91"/>
      <c r="DS55" s="91"/>
      <c r="DT55" s="91"/>
      <c r="DU55" s="91"/>
      <c r="DV55" s="91"/>
      <c r="DW55" s="91"/>
      <c r="DX55" s="91"/>
      <c r="DY55" s="91"/>
      <c r="DZ55" s="91"/>
      <c r="EA55" s="91"/>
      <c r="EB55" s="91"/>
      <c r="EC55" s="91"/>
      <c r="ED55" s="91"/>
      <c r="EE55" s="91"/>
      <c r="EF55" s="91"/>
      <c r="EG55" s="91"/>
      <c r="EH55" s="91"/>
      <c r="EI55" s="91"/>
      <c r="EJ55" s="91"/>
      <c r="EK55" s="91"/>
      <c r="EL55" s="91"/>
      <c r="EM55" s="91"/>
      <c r="EN55" s="91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  <c r="EZ55" s="33"/>
      <c r="FA55" s="33"/>
      <c r="FB55" s="33"/>
      <c r="FC55" s="33"/>
      <c r="FD55" s="33"/>
      <c r="FE55" s="33"/>
      <c r="FF55" s="33"/>
      <c r="FG55" s="33"/>
      <c r="FH55" s="33"/>
      <c r="FI55" s="33"/>
      <c r="FJ55" s="33"/>
      <c r="FK55" s="33"/>
      <c r="FL55" s="33"/>
      <c r="FM55" s="33"/>
      <c r="FN55" s="33"/>
      <c r="FO55" s="33"/>
      <c r="FP55" s="33"/>
      <c r="FQ55" s="33"/>
      <c r="FR55" s="33"/>
      <c r="FS55" s="33"/>
      <c r="FT55" s="33"/>
      <c r="FU55" s="33"/>
      <c r="FV55" s="33"/>
      <c r="FW55" s="33"/>
      <c r="FX55" s="33"/>
      <c r="FY55" s="33"/>
      <c r="FZ55" s="33"/>
      <c r="GA55" s="33"/>
      <c r="GB55" s="33"/>
      <c r="GC55" s="33"/>
      <c r="GD55" s="33"/>
      <c r="GE55" s="33"/>
      <c r="GF55" s="33"/>
      <c r="GG55" s="33"/>
      <c r="GH55" s="33"/>
      <c r="GI55" s="33"/>
      <c r="GJ55" s="33"/>
      <c r="GK55" s="33"/>
      <c r="GL55" s="33"/>
      <c r="GM55" s="33"/>
      <c r="GN55" s="33"/>
      <c r="GO55" s="33"/>
      <c r="GP55" s="33"/>
      <c r="GQ55" s="33"/>
      <c r="GR55" s="33"/>
      <c r="GS55" s="33"/>
      <c r="GT55" s="33"/>
      <c r="GU55" s="33"/>
      <c r="GV55" s="33"/>
      <c r="GW55" s="33"/>
      <c r="GX55" s="33"/>
      <c r="GY55" s="33"/>
      <c r="GZ55" s="33"/>
      <c r="HA55" s="33"/>
      <c r="HB55" s="33"/>
      <c r="HC55" s="33"/>
      <c r="HD55" s="33"/>
      <c r="HE55" s="33"/>
      <c r="HF55" s="33"/>
      <c r="HG55" s="33"/>
      <c r="HH55" s="33"/>
      <c r="HI55" s="33"/>
      <c r="HJ55" s="33"/>
      <c r="HK55" s="33"/>
      <c r="HL55" s="33"/>
      <c r="HM55" s="33"/>
      <c r="HN55" s="33"/>
      <c r="HO55" s="33"/>
      <c r="HP55" s="33"/>
      <c r="HQ55" s="33"/>
      <c r="HR55" s="33"/>
      <c r="HS55" s="33"/>
      <c r="HT55" s="33"/>
      <c r="HU55" s="33"/>
    </row>
    <row r="56" spans="1:229" s="111" customFormat="1" ht="12" customHeight="1" thickBot="1">
      <c r="A56" s="104"/>
      <c r="B56" s="105"/>
      <c r="C56" s="106"/>
      <c r="D56" s="106"/>
      <c r="E56" s="106"/>
      <c r="F56" s="107"/>
      <c r="G56" s="107"/>
      <c r="H56" s="107"/>
      <c r="I56" s="108">
        <f t="shared" si="4"/>
        <v>0</v>
      </c>
      <c r="J56" s="109"/>
      <c r="K56" s="107"/>
      <c r="L56" s="107"/>
      <c r="M56" s="107"/>
      <c r="N56" s="109"/>
      <c r="O56" s="110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91"/>
      <c r="BM56" s="91"/>
      <c r="BN56" s="91"/>
      <c r="BO56" s="91"/>
      <c r="BP56" s="91"/>
      <c r="BQ56" s="91"/>
      <c r="BR56" s="91"/>
      <c r="BS56" s="91"/>
      <c r="BT56" s="91"/>
      <c r="BU56" s="91"/>
      <c r="BV56" s="91"/>
      <c r="BW56" s="91"/>
      <c r="BX56" s="91"/>
      <c r="BY56" s="91"/>
      <c r="BZ56" s="91"/>
      <c r="CA56" s="91"/>
      <c r="CB56" s="91"/>
      <c r="CC56" s="91"/>
      <c r="CD56" s="91"/>
      <c r="CE56" s="91"/>
      <c r="CF56" s="91"/>
      <c r="CG56" s="91"/>
      <c r="CH56" s="91"/>
      <c r="CI56" s="91"/>
      <c r="CJ56" s="91"/>
      <c r="CK56" s="91"/>
      <c r="CL56" s="91"/>
      <c r="CM56" s="91"/>
      <c r="CN56" s="91"/>
      <c r="CO56" s="91"/>
      <c r="CP56" s="91"/>
      <c r="CQ56" s="91"/>
      <c r="CR56" s="91"/>
      <c r="CS56" s="91"/>
      <c r="CT56" s="91"/>
      <c r="CU56" s="91"/>
      <c r="CV56" s="91"/>
      <c r="CW56" s="91"/>
      <c r="CX56" s="91"/>
      <c r="CY56" s="91"/>
      <c r="CZ56" s="91"/>
      <c r="DA56" s="91"/>
      <c r="DB56" s="91"/>
      <c r="DC56" s="91"/>
      <c r="DD56" s="91"/>
      <c r="DE56" s="91"/>
      <c r="DF56" s="91"/>
      <c r="DG56" s="91"/>
      <c r="DH56" s="91"/>
      <c r="DI56" s="91"/>
      <c r="DJ56" s="91"/>
      <c r="DK56" s="91"/>
      <c r="DL56" s="91"/>
      <c r="DM56" s="91"/>
      <c r="DN56" s="91"/>
      <c r="DO56" s="91"/>
      <c r="DP56" s="91"/>
      <c r="DQ56" s="91"/>
      <c r="DR56" s="91"/>
      <c r="DS56" s="91"/>
      <c r="DT56" s="91"/>
      <c r="DU56" s="91"/>
      <c r="DV56" s="91"/>
      <c r="DW56" s="91"/>
      <c r="DX56" s="91"/>
      <c r="DY56" s="91"/>
      <c r="DZ56" s="91"/>
      <c r="EA56" s="91"/>
      <c r="EB56" s="91"/>
      <c r="EC56" s="91"/>
      <c r="ED56" s="91"/>
      <c r="EE56" s="91"/>
      <c r="EF56" s="91"/>
      <c r="EG56" s="91"/>
      <c r="EH56" s="91"/>
      <c r="EI56" s="91"/>
      <c r="EJ56" s="91"/>
      <c r="EK56" s="91"/>
      <c r="EL56" s="91"/>
      <c r="EM56" s="91"/>
      <c r="EN56" s="91"/>
      <c r="EO56" s="33"/>
      <c r="EP56" s="33"/>
      <c r="EQ56" s="33"/>
      <c r="ER56" s="33"/>
      <c r="ES56" s="33"/>
      <c r="ET56" s="33"/>
      <c r="EU56" s="33"/>
      <c r="EV56" s="33"/>
      <c r="EW56" s="33"/>
      <c r="EX56" s="33"/>
      <c r="EY56" s="33"/>
      <c r="EZ56" s="33"/>
      <c r="FA56" s="33"/>
      <c r="FB56" s="33"/>
      <c r="FC56" s="33"/>
      <c r="FD56" s="33"/>
      <c r="FE56" s="33"/>
      <c r="FF56" s="33"/>
      <c r="FG56" s="33"/>
      <c r="FH56" s="33"/>
      <c r="FI56" s="33"/>
      <c r="FJ56" s="33"/>
      <c r="FK56" s="33"/>
      <c r="FL56" s="33"/>
      <c r="FM56" s="33"/>
      <c r="FN56" s="33"/>
      <c r="FO56" s="33"/>
      <c r="FP56" s="33"/>
      <c r="FQ56" s="33"/>
      <c r="FR56" s="33"/>
      <c r="FS56" s="33"/>
      <c r="FT56" s="33"/>
      <c r="FU56" s="33"/>
      <c r="FV56" s="33"/>
      <c r="FW56" s="33"/>
      <c r="FX56" s="33"/>
      <c r="FY56" s="33"/>
      <c r="FZ56" s="33"/>
      <c r="GA56" s="33"/>
      <c r="GB56" s="33"/>
      <c r="GC56" s="33"/>
      <c r="GD56" s="33"/>
      <c r="GE56" s="33"/>
      <c r="GF56" s="33"/>
      <c r="GG56" s="33"/>
      <c r="GH56" s="33"/>
      <c r="GI56" s="33"/>
      <c r="GJ56" s="33"/>
      <c r="GK56" s="33"/>
      <c r="GL56" s="33"/>
      <c r="GM56" s="33"/>
      <c r="GN56" s="33"/>
      <c r="GO56" s="33"/>
      <c r="GP56" s="33"/>
      <c r="GQ56" s="33"/>
      <c r="GR56" s="33"/>
      <c r="GS56" s="33"/>
      <c r="GT56" s="33"/>
      <c r="GU56" s="33"/>
      <c r="GV56" s="33"/>
      <c r="GW56" s="33"/>
      <c r="GX56" s="33"/>
      <c r="GY56" s="33"/>
      <c r="GZ56" s="33"/>
      <c r="HA56" s="33"/>
      <c r="HB56" s="33"/>
      <c r="HC56" s="33"/>
      <c r="HD56" s="33"/>
      <c r="HE56" s="33"/>
      <c r="HF56" s="33"/>
      <c r="HG56" s="33"/>
      <c r="HH56" s="33"/>
      <c r="HI56" s="33"/>
      <c r="HJ56" s="33"/>
      <c r="HK56" s="33"/>
      <c r="HL56" s="33"/>
      <c r="HM56" s="33"/>
      <c r="HN56" s="33"/>
      <c r="HO56" s="33"/>
      <c r="HP56" s="33"/>
      <c r="HQ56" s="33"/>
      <c r="HR56" s="33"/>
      <c r="HS56" s="33"/>
      <c r="HT56" s="33"/>
      <c r="HU56" s="33"/>
    </row>
    <row r="57" s="91" customFormat="1" ht="12" customHeight="1"/>
    <row r="58" s="91" customFormat="1" ht="12" customHeight="1">
      <c r="H58" s="112">
        <v>1</v>
      </c>
    </row>
    <row r="59" s="79" customFormat="1" ht="55.5" customHeight="1"/>
    <row r="60" s="79" customFormat="1" ht="12.75"/>
    <row r="61" s="79" customFormat="1" ht="12.75"/>
    <row r="62" s="79" customFormat="1" ht="12.75"/>
    <row r="63" s="79" customFormat="1" ht="12.75"/>
    <row r="64" s="79" customFormat="1" ht="12.75"/>
    <row r="65" s="79" customFormat="1" ht="12.75"/>
    <row r="66" s="79" customFormat="1" ht="12.75"/>
    <row r="67" s="79" customFormat="1" ht="12.75"/>
    <row r="68" s="79" customFormat="1" ht="12.75"/>
    <row r="69" s="79" customFormat="1" ht="12.75"/>
    <row r="70" s="79" customFormat="1" ht="12.75"/>
    <row r="71" s="79" customFormat="1" ht="12.75"/>
    <row r="72" s="79" customFormat="1" ht="12.75"/>
    <row r="73" s="79" customFormat="1" ht="12.75"/>
    <row r="74" s="79" customFormat="1" ht="12.75"/>
    <row r="75" s="79" customFormat="1" ht="12.75"/>
    <row r="76" s="79" customFormat="1" ht="12.75"/>
    <row r="77" s="79" customFormat="1" ht="12.75"/>
    <row r="78" s="79" customFormat="1" ht="12.75"/>
    <row r="79" s="79" customFormat="1" ht="12.75"/>
    <row r="80" s="79" customFormat="1" ht="12.75"/>
    <row r="81" s="79" customFormat="1" ht="12.75"/>
    <row r="82" s="79" customFormat="1" ht="12.75"/>
    <row r="83" s="79" customFormat="1" ht="12.75"/>
    <row r="84" s="79" customFormat="1" ht="12.75"/>
    <row r="85" s="79" customFormat="1" ht="12.75"/>
    <row r="86" s="79" customFormat="1" ht="12.75"/>
    <row r="87" s="79" customFormat="1" ht="12.75"/>
    <row r="88" s="79" customFormat="1" ht="12.75"/>
    <row r="89" s="79" customFormat="1" ht="12.75"/>
    <row r="90" s="79" customFormat="1" ht="12.75"/>
    <row r="91" s="79" customFormat="1" ht="12.75"/>
    <row r="92" s="79" customFormat="1" ht="12.75"/>
    <row r="93" s="79" customFormat="1" ht="12.75"/>
    <row r="94" s="79" customFormat="1" ht="12.75"/>
    <row r="95" s="79" customFormat="1" ht="12.75"/>
    <row r="96" s="79" customFormat="1" ht="12.75"/>
    <row r="97" s="79" customFormat="1" ht="12.75"/>
    <row r="98" s="79" customFormat="1" ht="12.75"/>
    <row r="99" s="79" customFormat="1" ht="12.75"/>
    <row r="100" s="79" customFormat="1" ht="12.75"/>
    <row r="101" s="79" customFormat="1" ht="12.75"/>
    <row r="102" s="79" customFormat="1" ht="12.75"/>
    <row r="103" s="79" customFormat="1" ht="12.75"/>
    <row r="104" s="79" customFormat="1" ht="12.75"/>
    <row r="105" s="79" customFormat="1" ht="12.75"/>
    <row r="106" s="79" customFormat="1" ht="12.75"/>
    <row r="107" s="79" customFormat="1" ht="12.75"/>
    <row r="108" s="79" customFormat="1" ht="12.75"/>
    <row r="109" s="79" customFormat="1" ht="12.75"/>
    <row r="110" s="79" customFormat="1" ht="12.75"/>
    <row r="111" s="79" customFormat="1" ht="12.75"/>
    <row r="112" s="79" customFormat="1" ht="12.75"/>
    <row r="113" s="79" customFormat="1" ht="12.75"/>
    <row r="114" s="79" customFormat="1" ht="12.75"/>
    <row r="115" s="79" customFormat="1" ht="12.75"/>
    <row r="116" s="79" customFormat="1" ht="12.75"/>
    <row r="117" s="79" customFormat="1" ht="12.75"/>
    <row r="118" s="79" customFormat="1" ht="12.75"/>
    <row r="119" s="79" customFormat="1" ht="12.75"/>
    <row r="120" s="79" customFormat="1" ht="12.75"/>
    <row r="121" s="79" customFormat="1" ht="12.75"/>
    <row r="122" s="79" customFormat="1" ht="12.75"/>
    <row r="123" s="79" customFormat="1" ht="12.75"/>
    <row r="124" s="79" customFormat="1" ht="12.75"/>
    <row r="125" s="79" customFormat="1" ht="12.75"/>
    <row r="126" s="79" customFormat="1" ht="12.75"/>
    <row r="127" s="79" customFormat="1" ht="12.75"/>
    <row r="128" s="79" customFormat="1" ht="12.75"/>
    <row r="129" s="79" customFormat="1" ht="12.75"/>
    <row r="130" s="79" customFormat="1" ht="12.75"/>
    <row r="131" s="79" customFormat="1" ht="12.75"/>
    <row r="132" s="79" customFormat="1" ht="12.75"/>
    <row r="133" s="79" customFormat="1" ht="12.75"/>
    <row r="134" s="79" customFormat="1" ht="12.75"/>
    <row r="135" s="79" customFormat="1" ht="12.75"/>
    <row r="136" s="79" customFormat="1" ht="12.75"/>
    <row r="137" s="79" customFormat="1" ht="12.75"/>
    <row r="138" s="79" customFormat="1" ht="12.75"/>
    <row r="139" s="79" customFormat="1" ht="12.75"/>
    <row r="140" s="79" customFormat="1" ht="12.75"/>
    <row r="141" s="79" customFormat="1" ht="12.75"/>
    <row r="142" s="79" customFormat="1" ht="12.75"/>
    <row r="143" s="79" customFormat="1" ht="12.75"/>
    <row r="144" s="79" customFormat="1" ht="12.75"/>
    <row r="145" s="79" customFormat="1" ht="12.75"/>
    <row r="146" s="79" customFormat="1" ht="12.75"/>
    <row r="147" s="79" customFormat="1" ht="12.75"/>
    <row r="148" s="79" customFormat="1" ht="12.75"/>
    <row r="149" s="79" customFormat="1" ht="12.75"/>
    <row r="150" s="79" customFormat="1" ht="12.75"/>
    <row r="151" s="79" customFormat="1" ht="12.75"/>
    <row r="152" s="79" customFormat="1" ht="12.75"/>
    <row r="153" s="79" customFormat="1" ht="12.75"/>
    <row r="154" s="79" customFormat="1" ht="12.75"/>
    <row r="155" s="79" customFormat="1" ht="12.75"/>
    <row r="156" s="79" customFormat="1" ht="12.75"/>
    <row r="157" s="79" customFormat="1" ht="12.75"/>
    <row r="158" s="79" customFormat="1" ht="12.75"/>
    <row r="159" s="79" customFormat="1" ht="12.75"/>
    <row r="160" s="79" customFormat="1" ht="12.75"/>
    <row r="161" s="79" customFormat="1" ht="12.75"/>
    <row r="162" s="79" customFormat="1" ht="12.75"/>
    <row r="163" s="79" customFormat="1" ht="12.75"/>
    <row r="164" s="79" customFormat="1" ht="12.75"/>
    <row r="165" s="79" customFormat="1" ht="12.75"/>
    <row r="166" s="79" customFormat="1" ht="12.75"/>
    <row r="167" s="79" customFormat="1" ht="12.75"/>
    <row r="168" s="79" customFormat="1" ht="12.75"/>
    <row r="169" s="79" customFormat="1" ht="12.75"/>
    <row r="170" s="79" customFormat="1" ht="12.75"/>
    <row r="171" s="79" customFormat="1" ht="12.75"/>
    <row r="172" s="79" customFormat="1" ht="12.75"/>
    <row r="173" s="79" customFormat="1" ht="12.75"/>
    <row r="174" s="79" customFormat="1" ht="12.75"/>
    <row r="175" s="79" customFormat="1" ht="12.75"/>
    <row r="176" s="79" customFormat="1" ht="12.75"/>
    <row r="177" s="79" customFormat="1" ht="12.75"/>
    <row r="178" s="79" customFormat="1" ht="12.75"/>
    <row r="179" s="79" customFormat="1" ht="12.75"/>
    <row r="180" s="79" customFormat="1" ht="12.75"/>
    <row r="181" s="79" customFormat="1" ht="12.75"/>
    <row r="182" s="79" customFormat="1" ht="12.75"/>
    <row r="183" s="79" customFormat="1" ht="12.75"/>
    <row r="184" s="79" customFormat="1" ht="12.75"/>
    <row r="185" s="79" customFormat="1" ht="12.75"/>
    <row r="186" s="79" customFormat="1" ht="12.75"/>
    <row r="187" s="79" customFormat="1" ht="12.75"/>
    <row r="188" s="79" customFormat="1" ht="12.75"/>
    <row r="189" s="79" customFormat="1" ht="12.75"/>
    <row r="190" s="79" customFormat="1" ht="12.75"/>
    <row r="191" s="79" customFormat="1" ht="12.75"/>
    <row r="192" s="79" customFormat="1" ht="12.75"/>
    <row r="193" s="79" customFormat="1" ht="12.75"/>
    <row r="194" s="79" customFormat="1" ht="12.75"/>
    <row r="195" s="79" customFormat="1" ht="12.75"/>
    <row r="196" s="79" customFormat="1" ht="12.75"/>
    <row r="197" s="79" customFormat="1" ht="12.75"/>
    <row r="198" s="79" customFormat="1" ht="12.75"/>
    <row r="199" s="79" customFormat="1" ht="12.75"/>
    <row r="200" s="79" customFormat="1" ht="12.75"/>
    <row r="201" s="79" customFormat="1" ht="12.75"/>
    <row r="202" s="79" customFormat="1" ht="12.75"/>
    <row r="203" s="79" customFormat="1" ht="12.75"/>
    <row r="204" s="79" customFormat="1" ht="12.75"/>
    <row r="205" s="79" customFormat="1" ht="12.75"/>
    <row r="206" s="79" customFormat="1" ht="12.75"/>
    <row r="207" s="79" customFormat="1" ht="12.75"/>
    <row r="208" s="79" customFormat="1" ht="12.75"/>
    <row r="209" s="79" customFormat="1" ht="12.75"/>
    <row r="210" s="79" customFormat="1" ht="12.75"/>
    <row r="211" s="79" customFormat="1" ht="12.75"/>
    <row r="212" s="79" customFormat="1" ht="12.75"/>
    <row r="213" s="79" customFormat="1" ht="12.75"/>
    <row r="214" s="79" customFormat="1" ht="12.75"/>
    <row r="215" s="79" customFormat="1" ht="12.75"/>
    <row r="216" s="79" customFormat="1" ht="12.75"/>
    <row r="217" s="79" customFormat="1" ht="12.75"/>
    <row r="218" s="79" customFormat="1" ht="12.75"/>
    <row r="219" s="79" customFormat="1" ht="12.75"/>
    <row r="220" s="79" customFormat="1" ht="12.75"/>
    <row r="221" s="79" customFormat="1" ht="12.75"/>
    <row r="222" s="79" customFormat="1" ht="12.75"/>
    <row r="223" s="79" customFormat="1" ht="12.75"/>
    <row r="224" s="79" customFormat="1" ht="12.75"/>
    <row r="225" s="79" customFormat="1" ht="12.75"/>
    <row r="226" s="79" customFormat="1" ht="12.75"/>
    <row r="227" s="79" customFormat="1" ht="12.75"/>
    <row r="228" s="79" customFormat="1" ht="12.75"/>
    <row r="229" s="79" customFormat="1" ht="12.75"/>
    <row r="230" s="79" customFormat="1" ht="12.75"/>
    <row r="231" s="79" customFormat="1" ht="12.75"/>
    <row r="232" s="79" customFormat="1" ht="12.75"/>
    <row r="233" s="79" customFormat="1" ht="12.75"/>
    <row r="234" s="79" customFormat="1" ht="12.75"/>
    <row r="235" s="79" customFormat="1" ht="12.75"/>
    <row r="236" s="79" customFormat="1" ht="12.75"/>
    <row r="237" s="79" customFormat="1" ht="12.75"/>
    <row r="238" s="79" customFormat="1" ht="12.75"/>
    <row r="239" s="79" customFormat="1" ht="12.75"/>
    <row r="240" s="79" customFormat="1" ht="12.75"/>
    <row r="241" s="79" customFormat="1" ht="12.75"/>
    <row r="242" s="79" customFormat="1" ht="12.75"/>
    <row r="243" s="79" customFormat="1" ht="12.75"/>
    <row r="244" s="79" customFormat="1" ht="12.75"/>
    <row r="245" s="79" customFormat="1" ht="12.75"/>
    <row r="246" s="79" customFormat="1" ht="12.75"/>
    <row r="247" s="79" customFormat="1" ht="12.75"/>
    <row r="248" s="79" customFormat="1" ht="12.75"/>
    <row r="249" s="79" customFormat="1" ht="12.75"/>
    <row r="250" s="79" customFormat="1" ht="12.75"/>
    <row r="251" s="79" customFormat="1" ht="12.75"/>
    <row r="252" s="79" customFormat="1" ht="12.75"/>
    <row r="253" s="79" customFormat="1" ht="12.75"/>
    <row r="254" s="79" customFormat="1" ht="12.75"/>
    <row r="255" s="79" customFormat="1" ht="12.75"/>
    <row r="256" s="79" customFormat="1" ht="12.75"/>
    <row r="257" s="79" customFormat="1" ht="12.75"/>
    <row r="258" s="79" customFormat="1" ht="12.75"/>
    <row r="259" s="79" customFormat="1" ht="12.75"/>
    <row r="260" s="79" customFormat="1" ht="12.75"/>
    <row r="261" s="79" customFormat="1" ht="12.75"/>
    <row r="262" s="79" customFormat="1" ht="12.75"/>
    <row r="263" s="79" customFormat="1" ht="12.75"/>
    <row r="264" s="79" customFormat="1" ht="12.75"/>
    <row r="265" s="79" customFormat="1" ht="12.75"/>
    <row r="266" s="79" customFormat="1" ht="12.75"/>
    <row r="267" s="79" customFormat="1" ht="12.75"/>
    <row r="268" s="79" customFormat="1" ht="12.75"/>
    <row r="269" s="79" customFormat="1" ht="12.75"/>
    <row r="270" s="79" customFormat="1" ht="12.75"/>
    <row r="271" s="79" customFormat="1" ht="12.75"/>
    <row r="272" s="79" customFormat="1" ht="12.75"/>
    <row r="273" s="79" customFormat="1" ht="12.75"/>
    <row r="274" s="79" customFormat="1" ht="12.75"/>
    <row r="275" s="79" customFormat="1" ht="12.75"/>
    <row r="276" s="79" customFormat="1" ht="12.75"/>
    <row r="277" s="79" customFormat="1" ht="12.75"/>
    <row r="278" s="79" customFormat="1" ht="12.75"/>
    <row r="279" s="79" customFormat="1" ht="12.75"/>
    <row r="280" s="79" customFormat="1" ht="12.75"/>
    <row r="281" s="79" customFormat="1" ht="12.75"/>
    <row r="282" s="79" customFormat="1" ht="12.75"/>
    <row r="283" s="79" customFormat="1" ht="12.75"/>
    <row r="284" s="79" customFormat="1" ht="12.75"/>
    <row r="285" s="79" customFormat="1" ht="12.75"/>
    <row r="286" s="79" customFormat="1" ht="12.75"/>
    <row r="287" s="79" customFormat="1" ht="12.75"/>
    <row r="288" s="79" customFormat="1" ht="12.75"/>
    <row r="289" s="79" customFormat="1" ht="12.75"/>
    <row r="290" s="79" customFormat="1" ht="12.75"/>
    <row r="291" s="79" customFormat="1" ht="12.75"/>
    <row r="292" s="79" customFormat="1" ht="12.75"/>
    <row r="293" s="79" customFormat="1" ht="12.75"/>
    <row r="294" s="79" customFormat="1" ht="12.75"/>
    <row r="295" s="79" customFormat="1" ht="12.75"/>
    <row r="296" s="79" customFormat="1" ht="12.75"/>
    <row r="297" s="79" customFormat="1" ht="12.75"/>
    <row r="298" s="79" customFormat="1" ht="12.75"/>
    <row r="299" s="79" customFormat="1" ht="12.75"/>
    <row r="300" s="79" customFormat="1" ht="12.75"/>
    <row r="301" s="79" customFormat="1" ht="12.75"/>
    <row r="302" s="79" customFormat="1" ht="12.75"/>
    <row r="303" s="79" customFormat="1" ht="12.75"/>
    <row r="304" s="79" customFormat="1" ht="12.75"/>
    <row r="305" s="79" customFormat="1" ht="12.75"/>
    <row r="306" s="79" customFormat="1" ht="12.75"/>
    <row r="307" s="79" customFormat="1" ht="12.75"/>
    <row r="308" s="79" customFormat="1" ht="12.75"/>
    <row r="309" s="79" customFormat="1" ht="12.75"/>
    <row r="310" s="79" customFormat="1" ht="12.75"/>
    <row r="311" s="79" customFormat="1" ht="12.75"/>
    <row r="312" s="79" customFormat="1" ht="12.75"/>
    <row r="313" s="79" customFormat="1" ht="12.75"/>
    <row r="314" s="79" customFormat="1" ht="12.75"/>
    <row r="315" s="79" customFormat="1" ht="12.75"/>
    <row r="316" s="79" customFormat="1" ht="12.75"/>
    <row r="317" s="79" customFormat="1" ht="12.75"/>
    <row r="318" s="79" customFormat="1" ht="12.75"/>
    <row r="319" s="79" customFormat="1" ht="12.75"/>
    <row r="320" s="79" customFormat="1" ht="12.75"/>
    <row r="321" s="79" customFormat="1" ht="12.75"/>
    <row r="322" s="79" customFormat="1" ht="12.75"/>
    <row r="323" s="79" customFormat="1" ht="12.75"/>
    <row r="324" s="79" customFormat="1" ht="12.75"/>
    <row r="325" s="79" customFormat="1" ht="12.75"/>
    <row r="326" s="79" customFormat="1" ht="12.75"/>
    <row r="327" s="79" customFormat="1" ht="12.75"/>
    <row r="328" s="79" customFormat="1" ht="12.75"/>
    <row r="329" s="79" customFormat="1" ht="12.75"/>
    <row r="330" s="79" customFormat="1" ht="12.75"/>
    <row r="331" s="79" customFormat="1" ht="12.75"/>
    <row r="332" s="79" customFormat="1" ht="12.75"/>
    <row r="333" s="79" customFormat="1" ht="12.75"/>
    <row r="334" s="79" customFormat="1" ht="12.75"/>
    <row r="335" s="79" customFormat="1" ht="12.75"/>
    <row r="336" s="79" customFormat="1" ht="12.75"/>
    <row r="337" s="79" customFormat="1" ht="12.75"/>
    <row r="338" s="79" customFormat="1" ht="12.75"/>
    <row r="339" s="79" customFormat="1" ht="12.75"/>
    <row r="340" s="79" customFormat="1" ht="12.75"/>
    <row r="341" s="79" customFormat="1" ht="12.75"/>
    <row r="342" s="79" customFormat="1" ht="12.75"/>
    <row r="343" s="79" customFormat="1" ht="12.75"/>
    <row r="344" s="79" customFormat="1" ht="12.75"/>
    <row r="345" s="79" customFormat="1" ht="12.75"/>
    <row r="346" s="79" customFormat="1" ht="12.75"/>
    <row r="347" s="79" customFormat="1" ht="12.75"/>
    <row r="348" s="79" customFormat="1" ht="12.75"/>
    <row r="349" s="79" customFormat="1" ht="12.75"/>
    <row r="350" s="79" customFormat="1" ht="12.75"/>
    <row r="351" s="79" customFormat="1" ht="12.75"/>
    <row r="352" s="79" customFormat="1" ht="12.75"/>
    <row r="353" s="79" customFormat="1" ht="12.75"/>
    <row r="354" s="79" customFormat="1" ht="12.75"/>
    <row r="355" s="79" customFormat="1" ht="12.75"/>
    <row r="356" s="79" customFormat="1" ht="12.75"/>
    <row r="357" s="79" customFormat="1" ht="12.75"/>
    <row r="358" s="79" customFormat="1" ht="12.75"/>
    <row r="359" s="79" customFormat="1" ht="12.75"/>
    <row r="360" s="79" customFormat="1" ht="12.75"/>
    <row r="361" s="79" customFormat="1" ht="12.75"/>
    <row r="362" s="79" customFormat="1" ht="12.75"/>
    <row r="363" s="79" customFormat="1" ht="12.75"/>
    <row r="364" s="79" customFormat="1" ht="12.75"/>
    <row r="365" s="79" customFormat="1" ht="12.75"/>
    <row r="366" s="79" customFormat="1" ht="12.75"/>
    <row r="367" s="79" customFormat="1" ht="12.75"/>
    <row r="368" s="79" customFormat="1" ht="12.75"/>
    <row r="369" s="79" customFormat="1" ht="12.75"/>
    <row r="370" s="79" customFormat="1" ht="12.75"/>
    <row r="371" s="79" customFormat="1" ht="12.75"/>
    <row r="372" s="79" customFormat="1" ht="12.75"/>
    <row r="373" s="79" customFormat="1" ht="12.75"/>
    <row r="374" s="79" customFormat="1" ht="12.75"/>
    <row r="375" s="79" customFormat="1" ht="12.75"/>
    <row r="376" s="79" customFormat="1" ht="12.75"/>
    <row r="377" s="79" customFormat="1" ht="12.75"/>
    <row r="378" s="79" customFormat="1" ht="12.75"/>
    <row r="379" s="79" customFormat="1" ht="12.75"/>
    <row r="380" s="79" customFormat="1" ht="12.75"/>
    <row r="381" s="79" customFormat="1" ht="12.75"/>
    <row r="382" s="79" customFormat="1" ht="12.75"/>
    <row r="383" s="79" customFormat="1" ht="12.75"/>
    <row r="384" s="79" customFormat="1" ht="12.75"/>
    <row r="385" s="79" customFormat="1" ht="12.75"/>
    <row r="386" s="79" customFormat="1" ht="12.75"/>
    <row r="387" s="79" customFormat="1" ht="12.75"/>
    <row r="388" s="79" customFormat="1" ht="12.75"/>
    <row r="389" s="79" customFormat="1" ht="12.75"/>
    <row r="390" s="79" customFormat="1" ht="12.75"/>
    <row r="391" s="79" customFormat="1" ht="12.75"/>
    <row r="392" s="79" customFormat="1" ht="12.75"/>
    <row r="393" s="79" customFormat="1" ht="12.75"/>
    <row r="394" s="79" customFormat="1" ht="12.75"/>
    <row r="395" s="79" customFormat="1" ht="12.75"/>
    <row r="396" s="79" customFormat="1" ht="12.75"/>
    <row r="397" s="79" customFormat="1" ht="12.75"/>
    <row r="398" s="79" customFormat="1" ht="12.75"/>
    <row r="399" s="79" customFormat="1" ht="12.75"/>
    <row r="400" s="79" customFormat="1" ht="12.75"/>
    <row r="401" s="79" customFormat="1" ht="12.75"/>
    <row r="402" s="79" customFormat="1" ht="12.75"/>
    <row r="403" s="79" customFormat="1" ht="12.75"/>
    <row r="404" s="79" customFormat="1" ht="12.75"/>
    <row r="405" s="79" customFormat="1" ht="12.75"/>
    <row r="406" s="79" customFormat="1" ht="12.75"/>
    <row r="407" s="79" customFormat="1" ht="12.75"/>
    <row r="408" s="79" customFormat="1" ht="12.75"/>
    <row r="409" s="79" customFormat="1" ht="12.75"/>
    <row r="410" s="79" customFormat="1" ht="12.75"/>
    <row r="411" s="79" customFormat="1" ht="12.75"/>
    <row r="412" s="79" customFormat="1" ht="12.75"/>
    <row r="413" s="79" customFormat="1" ht="12.75"/>
    <row r="414" s="79" customFormat="1" ht="12.75"/>
    <row r="415" s="79" customFormat="1" ht="12.75"/>
    <row r="416" s="79" customFormat="1" ht="12.75"/>
    <row r="417" s="79" customFormat="1" ht="12.75"/>
    <row r="418" s="79" customFormat="1" ht="12.75"/>
    <row r="419" s="79" customFormat="1" ht="12.75"/>
    <row r="420" s="79" customFormat="1" ht="12.75"/>
    <row r="421" s="79" customFormat="1" ht="12.75"/>
    <row r="422" s="79" customFormat="1" ht="12.75"/>
    <row r="423" s="79" customFormat="1" ht="12.75"/>
    <row r="424" s="79" customFormat="1" ht="12.75"/>
    <row r="425" s="79" customFormat="1" ht="12.75"/>
    <row r="426" s="79" customFormat="1" ht="12.75"/>
    <row r="427" s="79" customFormat="1" ht="12.75"/>
    <row r="428" s="79" customFormat="1" ht="12.75"/>
    <row r="429" s="79" customFormat="1" ht="12.75"/>
    <row r="430" s="79" customFormat="1" ht="12.75"/>
    <row r="431" s="79" customFormat="1" ht="12.75"/>
    <row r="432" s="79" customFormat="1" ht="12.75"/>
    <row r="433" s="79" customFormat="1" ht="12.75"/>
    <row r="434" s="79" customFormat="1" ht="12.75"/>
    <row r="435" s="79" customFormat="1" ht="12.75"/>
    <row r="436" s="79" customFormat="1" ht="12.75"/>
    <row r="437" s="79" customFormat="1" ht="12.75"/>
    <row r="438" s="79" customFormat="1" ht="12.75"/>
    <row r="439" s="79" customFormat="1" ht="12.75"/>
    <row r="440" s="79" customFormat="1" ht="12.75"/>
    <row r="441" s="79" customFormat="1" ht="12.75"/>
    <row r="442" s="79" customFormat="1" ht="12.75"/>
    <row r="443" s="79" customFormat="1" ht="12.75"/>
    <row r="444" s="79" customFormat="1" ht="12.75"/>
    <row r="445" s="79" customFormat="1" ht="12.75"/>
    <row r="446" s="79" customFormat="1" ht="12.75"/>
    <row r="447" s="79" customFormat="1" ht="12.75"/>
    <row r="448" s="79" customFormat="1" ht="12.75"/>
    <row r="449" s="79" customFormat="1" ht="12.75"/>
    <row r="450" s="79" customFormat="1" ht="12.75"/>
    <row r="451" s="79" customFormat="1" ht="12.75"/>
    <row r="452" s="79" customFormat="1" ht="12.75"/>
    <row r="453" s="79" customFormat="1" ht="12.75"/>
    <row r="454" s="79" customFormat="1" ht="12.75"/>
    <row r="455" s="79" customFormat="1" ht="12.75"/>
    <row r="456" s="79" customFormat="1" ht="12.75"/>
    <row r="457" s="79" customFormat="1" ht="12.75"/>
    <row r="458" s="79" customFormat="1" ht="12.75"/>
    <row r="459" spans="5:13" s="79" customFormat="1" ht="12.75">
      <c r="E459" s="80"/>
      <c r="F459" s="80"/>
      <c r="K459" s="81"/>
      <c r="L459" s="81"/>
      <c r="M459" s="81"/>
    </row>
    <row r="460" spans="5:13" s="79" customFormat="1" ht="12.75">
      <c r="E460" s="80"/>
      <c r="F460" s="80"/>
      <c r="K460" s="81"/>
      <c r="L460" s="81"/>
      <c r="M460" s="81"/>
    </row>
    <row r="461" spans="5:13" s="79" customFormat="1" ht="12.75">
      <c r="E461" s="80"/>
      <c r="F461" s="80"/>
      <c r="K461" s="81"/>
      <c r="L461" s="81"/>
      <c r="M461" s="81"/>
    </row>
    <row r="462" spans="5:13" s="79" customFormat="1" ht="12.75">
      <c r="E462" s="80"/>
      <c r="F462" s="80"/>
      <c r="K462" s="81"/>
      <c r="L462" s="81"/>
      <c r="M462" s="81"/>
    </row>
    <row r="463" spans="5:13" s="79" customFormat="1" ht="12.75">
      <c r="E463" s="80"/>
      <c r="F463" s="80"/>
      <c r="K463" s="81"/>
      <c r="L463" s="81"/>
      <c r="M463" s="81"/>
    </row>
    <row r="464" spans="5:13" s="79" customFormat="1" ht="12.75">
      <c r="E464" s="80"/>
      <c r="F464" s="80"/>
      <c r="K464" s="81"/>
      <c r="L464" s="81"/>
      <c r="M464" s="81"/>
    </row>
    <row r="465" spans="5:13" s="79" customFormat="1" ht="12.75">
      <c r="E465" s="80"/>
      <c r="F465" s="80"/>
      <c r="K465" s="81"/>
      <c r="L465" s="81"/>
      <c r="M465" s="81"/>
    </row>
    <row r="466" spans="5:13" s="79" customFormat="1" ht="12.75">
      <c r="E466" s="80"/>
      <c r="F466" s="80"/>
      <c r="K466" s="81"/>
      <c r="L466" s="81"/>
      <c r="M466" s="81"/>
    </row>
    <row r="467" spans="5:13" s="79" customFormat="1" ht="12.75">
      <c r="E467" s="80"/>
      <c r="F467" s="80"/>
      <c r="K467" s="81"/>
      <c r="L467" s="81"/>
      <c r="M467" s="81"/>
    </row>
    <row r="468" spans="5:13" s="79" customFormat="1" ht="12.75">
      <c r="E468" s="80"/>
      <c r="F468" s="80"/>
      <c r="K468" s="81"/>
      <c r="L468" s="81"/>
      <c r="M468" s="81"/>
    </row>
    <row r="469" spans="5:13" s="79" customFormat="1" ht="12.75">
      <c r="E469" s="80"/>
      <c r="F469" s="80"/>
      <c r="K469" s="81"/>
      <c r="L469" s="81"/>
      <c r="M469" s="81"/>
    </row>
    <row r="470" spans="5:13" s="79" customFormat="1" ht="12.75">
      <c r="E470" s="80"/>
      <c r="F470" s="80"/>
      <c r="K470" s="81"/>
      <c r="L470" s="81"/>
      <c r="M470" s="81"/>
    </row>
    <row r="471" spans="5:13" s="79" customFormat="1" ht="12.75">
      <c r="E471" s="80"/>
      <c r="F471" s="80"/>
      <c r="K471" s="81"/>
      <c r="L471" s="81"/>
      <c r="M471" s="81"/>
    </row>
    <row r="472" spans="5:13" s="79" customFormat="1" ht="12.75">
      <c r="E472" s="80"/>
      <c r="F472" s="80"/>
      <c r="K472" s="81"/>
      <c r="L472" s="81"/>
      <c r="M472" s="81"/>
    </row>
    <row r="473" spans="5:13" s="79" customFormat="1" ht="12.75">
      <c r="E473" s="80"/>
      <c r="F473" s="80"/>
      <c r="K473" s="81"/>
      <c r="L473" s="81"/>
      <c r="M473" s="81"/>
    </row>
    <row r="474" spans="5:13" s="79" customFormat="1" ht="12.75">
      <c r="E474" s="80"/>
      <c r="F474" s="80"/>
      <c r="K474" s="81"/>
      <c r="L474" s="81"/>
      <c r="M474" s="81"/>
    </row>
    <row r="475" spans="5:13" s="79" customFormat="1" ht="12.75">
      <c r="E475" s="80"/>
      <c r="F475" s="80"/>
      <c r="K475" s="81"/>
      <c r="L475" s="81"/>
      <c r="M475" s="81"/>
    </row>
    <row r="476" spans="5:13" s="79" customFormat="1" ht="12.75">
      <c r="E476" s="80"/>
      <c r="F476" s="80"/>
      <c r="K476" s="81"/>
      <c r="L476" s="81"/>
      <c r="M476" s="81"/>
    </row>
    <row r="477" spans="5:13" s="79" customFormat="1" ht="12.75">
      <c r="E477" s="80"/>
      <c r="F477" s="80"/>
      <c r="K477" s="81"/>
      <c r="L477" s="81"/>
      <c r="M477" s="81"/>
    </row>
    <row r="478" spans="5:13" s="79" customFormat="1" ht="12.75">
      <c r="E478" s="80"/>
      <c r="F478" s="80"/>
      <c r="K478" s="81"/>
      <c r="L478" s="81"/>
      <c r="M478" s="81"/>
    </row>
    <row r="479" spans="5:13" s="79" customFormat="1" ht="12.75">
      <c r="E479" s="80"/>
      <c r="F479" s="80"/>
      <c r="K479" s="81"/>
      <c r="L479" s="81"/>
      <c r="M479" s="81"/>
    </row>
    <row r="480" spans="5:13" s="79" customFormat="1" ht="12.75">
      <c r="E480" s="80"/>
      <c r="F480" s="80"/>
      <c r="K480" s="81"/>
      <c r="L480" s="81"/>
      <c r="M480" s="81"/>
    </row>
    <row r="481" spans="5:13" s="79" customFormat="1" ht="12.75">
      <c r="E481" s="80"/>
      <c r="F481" s="80"/>
      <c r="K481" s="81"/>
      <c r="L481" s="81"/>
      <c r="M481" s="81"/>
    </row>
    <row r="482" spans="5:13" s="79" customFormat="1" ht="12.75">
      <c r="E482" s="80"/>
      <c r="F482" s="80"/>
      <c r="K482" s="81"/>
      <c r="L482" s="81"/>
      <c r="M482" s="81"/>
    </row>
    <row r="483" spans="5:13" s="79" customFormat="1" ht="12.75">
      <c r="E483" s="80"/>
      <c r="F483" s="80"/>
      <c r="K483" s="81"/>
      <c r="L483" s="81"/>
      <c r="M483" s="81"/>
    </row>
    <row r="484" spans="5:13" s="79" customFormat="1" ht="12.75">
      <c r="E484" s="80"/>
      <c r="F484" s="80"/>
      <c r="K484" s="81"/>
      <c r="L484" s="81"/>
      <c r="M484" s="81"/>
    </row>
    <row r="485" spans="5:13" s="79" customFormat="1" ht="12.75">
      <c r="E485" s="80"/>
      <c r="F485" s="80"/>
      <c r="K485" s="81"/>
      <c r="L485" s="81"/>
      <c r="M485" s="81"/>
    </row>
    <row r="486" spans="5:13" s="79" customFormat="1" ht="12.75">
      <c r="E486" s="80"/>
      <c r="F486" s="80"/>
      <c r="K486" s="81"/>
      <c r="L486" s="81"/>
      <c r="M486" s="81"/>
    </row>
    <row r="487" spans="5:13" s="79" customFormat="1" ht="12.75">
      <c r="E487" s="80"/>
      <c r="F487" s="80"/>
      <c r="K487" s="81"/>
      <c r="L487" s="81"/>
      <c r="M487" s="81"/>
    </row>
    <row r="488" spans="5:13" s="79" customFormat="1" ht="12.75">
      <c r="E488" s="80"/>
      <c r="F488" s="80"/>
      <c r="K488" s="81"/>
      <c r="L488" s="81"/>
      <c r="M488" s="81"/>
    </row>
    <row r="489" spans="5:13" s="79" customFormat="1" ht="12.75">
      <c r="E489" s="80"/>
      <c r="F489" s="80"/>
      <c r="K489" s="81"/>
      <c r="L489" s="81"/>
      <c r="M489" s="81"/>
    </row>
    <row r="490" spans="5:13" s="79" customFormat="1" ht="12.75">
      <c r="E490" s="80"/>
      <c r="F490" s="80"/>
      <c r="K490" s="81"/>
      <c r="L490" s="81"/>
      <c r="M490" s="81"/>
    </row>
    <row r="491" spans="5:13" s="79" customFormat="1" ht="12.75">
      <c r="E491" s="80"/>
      <c r="F491" s="80"/>
      <c r="K491" s="81"/>
      <c r="L491" s="81"/>
      <c r="M491" s="81"/>
    </row>
    <row r="492" spans="5:13" s="79" customFormat="1" ht="12.75">
      <c r="E492" s="80"/>
      <c r="F492" s="80"/>
      <c r="K492" s="81"/>
      <c r="L492" s="81"/>
      <c r="M492" s="81"/>
    </row>
    <row r="493" spans="5:13" s="79" customFormat="1" ht="12.75">
      <c r="E493" s="80"/>
      <c r="F493" s="80"/>
      <c r="K493" s="81"/>
      <c r="L493" s="81"/>
      <c r="M493" s="81"/>
    </row>
    <row r="494" spans="5:13" s="79" customFormat="1" ht="12.75">
      <c r="E494" s="80"/>
      <c r="F494" s="80"/>
      <c r="K494" s="81"/>
      <c r="L494" s="81"/>
      <c r="M494" s="81"/>
    </row>
    <row r="495" spans="5:13" s="79" customFormat="1" ht="12.75">
      <c r="E495" s="80"/>
      <c r="F495" s="80"/>
      <c r="K495" s="81"/>
      <c r="L495" s="81"/>
      <c r="M495" s="81"/>
    </row>
    <row r="496" spans="5:13" s="79" customFormat="1" ht="12.75">
      <c r="E496" s="80"/>
      <c r="F496" s="80"/>
      <c r="K496" s="81"/>
      <c r="L496" s="81"/>
      <c r="M496" s="81"/>
    </row>
    <row r="497" spans="5:13" s="79" customFormat="1" ht="12.75">
      <c r="E497" s="80"/>
      <c r="F497" s="80"/>
      <c r="K497" s="81"/>
      <c r="L497" s="81"/>
      <c r="M497" s="81"/>
    </row>
    <row r="498" spans="5:13" s="79" customFormat="1" ht="12.75">
      <c r="E498" s="80"/>
      <c r="F498" s="80"/>
      <c r="K498" s="81"/>
      <c r="L498" s="81"/>
      <c r="M498" s="81"/>
    </row>
    <row r="499" spans="5:13" s="79" customFormat="1" ht="12.75">
      <c r="E499" s="80"/>
      <c r="F499" s="80"/>
      <c r="K499" s="81"/>
      <c r="L499" s="81"/>
      <c r="M499" s="81"/>
    </row>
    <row r="500" spans="5:13" s="79" customFormat="1" ht="12.75">
      <c r="E500" s="80"/>
      <c r="F500" s="80"/>
      <c r="K500" s="81"/>
      <c r="L500" s="81"/>
      <c r="M500" s="81"/>
    </row>
    <row r="501" spans="5:13" s="79" customFormat="1" ht="12.75">
      <c r="E501" s="80"/>
      <c r="F501" s="80"/>
      <c r="K501" s="81"/>
      <c r="L501" s="81"/>
      <c r="M501" s="81"/>
    </row>
    <row r="502" spans="5:13" s="79" customFormat="1" ht="12.75">
      <c r="E502" s="80"/>
      <c r="F502" s="80"/>
      <c r="K502" s="81"/>
      <c r="L502" s="81"/>
      <c r="M502" s="81"/>
    </row>
    <row r="503" spans="5:13" s="79" customFormat="1" ht="12.75">
      <c r="E503" s="80"/>
      <c r="F503" s="80"/>
      <c r="K503" s="81"/>
      <c r="L503" s="81"/>
      <c r="M503" s="81"/>
    </row>
    <row r="504" spans="5:13" s="79" customFormat="1" ht="12.75">
      <c r="E504" s="80"/>
      <c r="F504" s="80"/>
      <c r="K504" s="81"/>
      <c r="L504" s="81"/>
      <c r="M504" s="81"/>
    </row>
    <row r="505" spans="5:13" s="79" customFormat="1" ht="12.75">
      <c r="E505" s="80"/>
      <c r="F505" s="80"/>
      <c r="K505" s="81"/>
      <c r="L505" s="81"/>
      <c r="M505" s="81"/>
    </row>
    <row r="506" spans="5:13" s="79" customFormat="1" ht="12.75">
      <c r="E506" s="80"/>
      <c r="F506" s="80"/>
      <c r="K506" s="81"/>
      <c r="L506" s="81"/>
      <c r="M506" s="81"/>
    </row>
    <row r="507" spans="5:13" s="79" customFormat="1" ht="12.75">
      <c r="E507" s="80"/>
      <c r="F507" s="80"/>
      <c r="K507" s="81"/>
      <c r="L507" s="81"/>
      <c r="M507" s="81"/>
    </row>
    <row r="508" spans="5:13" s="79" customFormat="1" ht="12.75">
      <c r="E508" s="80"/>
      <c r="F508" s="80"/>
      <c r="K508" s="81"/>
      <c r="L508" s="81"/>
      <c r="M508" s="81"/>
    </row>
    <row r="509" spans="5:13" s="79" customFormat="1" ht="12.75">
      <c r="E509" s="80"/>
      <c r="F509" s="80"/>
      <c r="K509" s="81"/>
      <c r="L509" s="81"/>
      <c r="M509" s="81"/>
    </row>
    <row r="510" spans="5:13" s="79" customFormat="1" ht="12.75">
      <c r="E510" s="80"/>
      <c r="F510" s="80"/>
      <c r="K510" s="81"/>
      <c r="L510" s="81"/>
      <c r="M510" s="81"/>
    </row>
    <row r="511" spans="5:13" s="79" customFormat="1" ht="12.75">
      <c r="E511" s="80"/>
      <c r="F511" s="80"/>
      <c r="K511" s="81"/>
      <c r="L511" s="81"/>
      <c r="M511" s="81"/>
    </row>
    <row r="512" spans="5:13" s="79" customFormat="1" ht="12.75">
      <c r="E512" s="80"/>
      <c r="F512" s="80"/>
      <c r="K512" s="81"/>
      <c r="L512" s="81"/>
      <c r="M512" s="81"/>
    </row>
    <row r="513" spans="5:13" s="79" customFormat="1" ht="12.75">
      <c r="E513" s="80"/>
      <c r="F513" s="80"/>
      <c r="K513" s="81"/>
      <c r="L513" s="81"/>
      <c r="M513" s="81"/>
    </row>
    <row r="514" spans="5:13" s="79" customFormat="1" ht="12.75">
      <c r="E514" s="80"/>
      <c r="F514" s="80"/>
      <c r="K514" s="81"/>
      <c r="L514" s="81"/>
      <c r="M514" s="81"/>
    </row>
    <row r="515" spans="5:13" s="79" customFormat="1" ht="12.75">
      <c r="E515" s="80"/>
      <c r="F515" s="80"/>
      <c r="K515" s="81"/>
      <c r="L515" s="81"/>
      <c r="M515" s="81"/>
    </row>
    <row r="516" spans="5:13" s="79" customFormat="1" ht="12.75">
      <c r="E516" s="80"/>
      <c r="F516" s="80"/>
      <c r="K516" s="81"/>
      <c r="L516" s="81"/>
      <c r="M516" s="81"/>
    </row>
    <row r="517" spans="5:13" s="79" customFormat="1" ht="12.75">
      <c r="E517" s="80"/>
      <c r="F517" s="80"/>
      <c r="K517" s="81"/>
      <c r="L517" s="81"/>
      <c r="M517" s="81"/>
    </row>
    <row r="518" spans="5:13" s="79" customFormat="1" ht="12.75">
      <c r="E518" s="80"/>
      <c r="F518" s="80"/>
      <c r="K518" s="81"/>
      <c r="L518" s="81"/>
      <c r="M518" s="81"/>
    </row>
    <row r="519" spans="5:13" s="79" customFormat="1" ht="12.75">
      <c r="E519" s="80"/>
      <c r="F519" s="80"/>
      <c r="K519" s="81"/>
      <c r="L519" s="81"/>
      <c r="M519" s="81"/>
    </row>
    <row r="520" spans="5:13" s="79" customFormat="1" ht="12.75">
      <c r="E520" s="80"/>
      <c r="F520" s="80"/>
      <c r="K520" s="81"/>
      <c r="L520" s="81"/>
      <c r="M520" s="81"/>
    </row>
    <row r="521" spans="5:13" s="79" customFormat="1" ht="12.75">
      <c r="E521" s="80"/>
      <c r="F521" s="80"/>
      <c r="K521" s="81"/>
      <c r="L521" s="81"/>
      <c r="M521" s="81"/>
    </row>
    <row r="522" spans="5:13" s="79" customFormat="1" ht="12.75">
      <c r="E522" s="80"/>
      <c r="F522" s="80"/>
      <c r="K522" s="81"/>
      <c r="L522" s="81"/>
      <c r="M522" s="81"/>
    </row>
    <row r="523" spans="5:13" s="79" customFormat="1" ht="12.75">
      <c r="E523" s="80"/>
      <c r="F523" s="80"/>
      <c r="K523" s="81"/>
      <c r="L523" s="81"/>
      <c r="M523" s="81"/>
    </row>
    <row r="524" spans="5:13" s="79" customFormat="1" ht="12.75">
      <c r="E524" s="80"/>
      <c r="F524" s="80"/>
      <c r="K524" s="81"/>
      <c r="L524" s="81"/>
      <c r="M524" s="81"/>
    </row>
    <row r="525" spans="5:13" s="79" customFormat="1" ht="12.75">
      <c r="E525" s="80"/>
      <c r="F525" s="80"/>
      <c r="K525" s="81"/>
      <c r="L525" s="81"/>
      <c r="M525" s="81"/>
    </row>
    <row r="526" spans="5:13" s="79" customFormat="1" ht="12.75">
      <c r="E526" s="80"/>
      <c r="F526" s="80"/>
      <c r="K526" s="81"/>
      <c r="L526" s="81"/>
      <c r="M526" s="81"/>
    </row>
    <row r="527" spans="5:13" s="79" customFormat="1" ht="12.75">
      <c r="E527" s="80"/>
      <c r="F527" s="80"/>
      <c r="K527" s="81"/>
      <c r="L527" s="81"/>
      <c r="M527" s="81"/>
    </row>
    <row r="528" spans="5:13" s="79" customFormat="1" ht="12.75">
      <c r="E528" s="80"/>
      <c r="F528" s="80"/>
      <c r="K528" s="81"/>
      <c r="L528" s="81"/>
      <c r="M528" s="81"/>
    </row>
    <row r="529" spans="5:13" s="79" customFormat="1" ht="12.75">
      <c r="E529" s="80"/>
      <c r="F529" s="80"/>
      <c r="K529" s="81"/>
      <c r="L529" s="81"/>
      <c r="M529" s="81"/>
    </row>
    <row r="530" spans="5:13" s="79" customFormat="1" ht="12.75">
      <c r="E530" s="80"/>
      <c r="F530" s="80"/>
      <c r="K530" s="81"/>
      <c r="L530" s="81"/>
      <c r="M530" s="81"/>
    </row>
    <row r="531" spans="5:13" s="79" customFormat="1" ht="12.75">
      <c r="E531" s="80"/>
      <c r="F531" s="80"/>
      <c r="K531" s="81"/>
      <c r="L531" s="81"/>
      <c r="M531" s="81"/>
    </row>
    <row r="532" spans="5:13" s="79" customFormat="1" ht="12.75">
      <c r="E532" s="80"/>
      <c r="F532" s="80"/>
      <c r="K532" s="81"/>
      <c r="L532" s="81"/>
      <c r="M532" s="81"/>
    </row>
    <row r="533" spans="5:13" s="79" customFormat="1" ht="12.75">
      <c r="E533" s="80"/>
      <c r="F533" s="80"/>
      <c r="K533" s="81"/>
      <c r="L533" s="81"/>
      <c r="M533" s="81"/>
    </row>
    <row r="534" spans="5:13" s="79" customFormat="1" ht="12.75">
      <c r="E534" s="80"/>
      <c r="F534" s="80"/>
      <c r="K534" s="81"/>
      <c r="L534" s="81"/>
      <c r="M534" s="81"/>
    </row>
    <row r="535" spans="5:13" s="79" customFormat="1" ht="12.75">
      <c r="E535" s="80"/>
      <c r="F535" s="80"/>
      <c r="K535" s="81"/>
      <c r="L535" s="81"/>
      <c r="M535" s="81"/>
    </row>
    <row r="536" spans="5:13" s="79" customFormat="1" ht="12.75">
      <c r="E536" s="80"/>
      <c r="F536" s="80"/>
      <c r="K536" s="81"/>
      <c r="L536" s="81"/>
      <c r="M536" s="81"/>
    </row>
    <row r="537" spans="5:13" s="79" customFormat="1" ht="12.75">
      <c r="E537" s="80"/>
      <c r="F537" s="80"/>
      <c r="K537" s="81"/>
      <c r="L537" s="81"/>
      <c r="M537" s="81"/>
    </row>
    <row r="538" spans="5:13" s="79" customFormat="1" ht="12.75">
      <c r="E538" s="80"/>
      <c r="F538" s="80"/>
      <c r="K538" s="81"/>
      <c r="L538" s="81"/>
      <c r="M538" s="81"/>
    </row>
    <row r="539" spans="5:13" s="79" customFormat="1" ht="12.75">
      <c r="E539" s="80"/>
      <c r="F539" s="80"/>
      <c r="K539" s="81"/>
      <c r="L539" s="81"/>
      <c r="M539" s="81"/>
    </row>
    <row r="540" spans="5:13" s="79" customFormat="1" ht="12.75">
      <c r="E540" s="80"/>
      <c r="F540" s="80"/>
      <c r="K540" s="81"/>
      <c r="L540" s="81"/>
      <c r="M540" s="81"/>
    </row>
    <row r="541" spans="5:13" s="79" customFormat="1" ht="12.75">
      <c r="E541" s="80"/>
      <c r="F541" s="80"/>
      <c r="K541" s="81"/>
      <c r="L541" s="81"/>
      <c r="M541" s="81"/>
    </row>
    <row r="542" spans="5:13" s="79" customFormat="1" ht="12.75">
      <c r="E542" s="80"/>
      <c r="F542" s="80"/>
      <c r="K542" s="81"/>
      <c r="L542" s="81"/>
      <c r="M542" s="81"/>
    </row>
    <row r="543" spans="5:13" s="79" customFormat="1" ht="12.75">
      <c r="E543" s="80"/>
      <c r="F543" s="80"/>
      <c r="K543" s="81"/>
      <c r="L543" s="81"/>
      <c r="M543" s="81"/>
    </row>
    <row r="544" spans="5:13" s="79" customFormat="1" ht="12.75">
      <c r="E544" s="80"/>
      <c r="F544" s="80"/>
      <c r="K544" s="81"/>
      <c r="L544" s="81"/>
      <c r="M544" s="81"/>
    </row>
    <row r="545" spans="5:13" s="79" customFormat="1" ht="12.75">
      <c r="E545" s="80"/>
      <c r="F545" s="80"/>
      <c r="K545" s="81"/>
      <c r="L545" s="81"/>
      <c r="M545" s="81"/>
    </row>
    <row r="546" spans="5:13" s="79" customFormat="1" ht="12.75">
      <c r="E546" s="80"/>
      <c r="F546" s="80"/>
      <c r="K546" s="81"/>
      <c r="L546" s="81"/>
      <c r="M546" s="81"/>
    </row>
    <row r="547" spans="5:13" s="79" customFormat="1" ht="12.75">
      <c r="E547" s="80"/>
      <c r="F547" s="80"/>
      <c r="K547" s="81"/>
      <c r="L547" s="81"/>
      <c r="M547" s="81"/>
    </row>
    <row r="548" spans="5:13" s="79" customFormat="1" ht="12.75">
      <c r="E548" s="80"/>
      <c r="F548" s="80"/>
      <c r="K548" s="81"/>
      <c r="L548" s="81"/>
      <c r="M548" s="81"/>
    </row>
    <row r="549" spans="5:13" s="79" customFormat="1" ht="12.75">
      <c r="E549" s="80"/>
      <c r="F549" s="80"/>
      <c r="K549" s="81"/>
      <c r="L549" s="81"/>
      <c r="M549" s="81"/>
    </row>
    <row r="550" spans="5:13" s="79" customFormat="1" ht="12.75">
      <c r="E550" s="80"/>
      <c r="F550" s="80"/>
      <c r="K550" s="81"/>
      <c r="L550" s="81"/>
      <c r="M550" s="81"/>
    </row>
    <row r="551" spans="5:13" s="79" customFormat="1" ht="12.75">
      <c r="E551" s="80"/>
      <c r="F551" s="80"/>
      <c r="K551" s="81"/>
      <c r="L551" s="81"/>
      <c r="M551" s="81"/>
    </row>
    <row r="552" spans="5:13" s="79" customFormat="1" ht="12.75">
      <c r="E552" s="80"/>
      <c r="F552" s="80"/>
      <c r="K552" s="81"/>
      <c r="L552" s="81"/>
      <c r="M552" s="81"/>
    </row>
    <row r="553" spans="5:13" s="79" customFormat="1" ht="12.75">
      <c r="E553" s="80"/>
      <c r="F553" s="80"/>
      <c r="K553" s="81"/>
      <c r="L553" s="81"/>
      <c r="M553" s="81"/>
    </row>
    <row r="554" spans="5:13" s="79" customFormat="1" ht="12.75">
      <c r="E554" s="80"/>
      <c r="F554" s="80"/>
      <c r="K554" s="81"/>
      <c r="L554" s="81"/>
      <c r="M554" s="81"/>
    </row>
    <row r="555" spans="5:13" s="79" customFormat="1" ht="12.75">
      <c r="E555" s="80"/>
      <c r="F555" s="80"/>
      <c r="K555" s="81"/>
      <c r="L555" s="81"/>
      <c r="M555" s="81"/>
    </row>
    <row r="556" spans="5:13" s="79" customFormat="1" ht="12.75">
      <c r="E556" s="80"/>
      <c r="F556" s="80"/>
      <c r="K556" s="81"/>
      <c r="L556" s="81"/>
      <c r="M556" s="81"/>
    </row>
    <row r="557" spans="5:13" s="79" customFormat="1" ht="12.75">
      <c r="E557" s="80"/>
      <c r="F557" s="80"/>
      <c r="K557" s="81"/>
      <c r="L557" s="81"/>
      <c r="M557" s="81"/>
    </row>
    <row r="558" spans="5:13" s="79" customFormat="1" ht="12.75">
      <c r="E558" s="80"/>
      <c r="F558" s="80"/>
      <c r="K558" s="81"/>
      <c r="L558" s="81"/>
      <c r="M558" s="81"/>
    </row>
    <row r="559" spans="5:13" s="79" customFormat="1" ht="12.75">
      <c r="E559" s="80"/>
      <c r="F559" s="80"/>
      <c r="K559" s="81"/>
      <c r="L559" s="81"/>
      <c r="M559" s="81"/>
    </row>
    <row r="560" spans="5:13" s="79" customFormat="1" ht="12.75">
      <c r="E560" s="80"/>
      <c r="F560" s="80"/>
      <c r="K560" s="81"/>
      <c r="L560" s="81"/>
      <c r="M560" s="81"/>
    </row>
    <row r="561" spans="5:13" s="79" customFormat="1" ht="12.75">
      <c r="E561" s="80"/>
      <c r="F561" s="80"/>
      <c r="K561" s="81"/>
      <c r="L561" s="81"/>
      <c r="M561" s="81"/>
    </row>
    <row r="562" spans="5:13" s="79" customFormat="1" ht="12.75">
      <c r="E562" s="80"/>
      <c r="F562" s="80"/>
      <c r="K562" s="81"/>
      <c r="L562" s="81"/>
      <c r="M562" s="81"/>
    </row>
    <row r="563" spans="5:13" s="79" customFormat="1" ht="12.75">
      <c r="E563" s="80"/>
      <c r="F563" s="80"/>
      <c r="K563" s="81"/>
      <c r="L563" s="81"/>
      <c r="M563" s="81"/>
    </row>
    <row r="564" spans="5:13" s="79" customFormat="1" ht="12.75">
      <c r="E564" s="80"/>
      <c r="F564" s="80"/>
      <c r="K564" s="81"/>
      <c r="L564" s="81"/>
      <c r="M564" s="81"/>
    </row>
    <row r="565" spans="5:13" s="79" customFormat="1" ht="12.75">
      <c r="E565" s="80"/>
      <c r="F565" s="80"/>
      <c r="K565" s="81"/>
      <c r="L565" s="81"/>
      <c r="M565" s="81"/>
    </row>
    <row r="566" spans="5:13" s="79" customFormat="1" ht="12.75">
      <c r="E566" s="80"/>
      <c r="F566" s="80"/>
      <c r="K566" s="81"/>
      <c r="L566" s="81"/>
      <c r="M566" s="81"/>
    </row>
    <row r="567" spans="5:13" s="79" customFormat="1" ht="12.75">
      <c r="E567" s="80"/>
      <c r="F567" s="80"/>
      <c r="K567" s="81"/>
      <c r="L567" s="81"/>
      <c r="M567" s="81"/>
    </row>
    <row r="568" spans="5:13" s="79" customFormat="1" ht="12.75">
      <c r="E568" s="80"/>
      <c r="F568" s="80"/>
      <c r="K568" s="81"/>
      <c r="L568" s="81"/>
      <c r="M568" s="81"/>
    </row>
    <row r="569" spans="5:13" s="79" customFormat="1" ht="12.75">
      <c r="E569" s="80"/>
      <c r="F569" s="80"/>
      <c r="K569" s="81"/>
      <c r="L569" s="81"/>
      <c r="M569" s="81"/>
    </row>
    <row r="570" spans="5:13" s="79" customFormat="1" ht="12.75">
      <c r="E570" s="80"/>
      <c r="F570" s="80"/>
      <c r="K570" s="81"/>
      <c r="L570" s="81"/>
      <c r="M570" s="81"/>
    </row>
    <row r="571" spans="5:13" s="79" customFormat="1" ht="12.75">
      <c r="E571" s="80"/>
      <c r="F571" s="80"/>
      <c r="K571" s="81"/>
      <c r="L571" s="81"/>
      <c r="M571" s="81"/>
    </row>
    <row r="572" spans="5:13" s="79" customFormat="1" ht="12.75">
      <c r="E572" s="80"/>
      <c r="F572" s="80"/>
      <c r="K572" s="81"/>
      <c r="L572" s="81"/>
      <c r="M572" s="81"/>
    </row>
    <row r="573" spans="5:13" s="79" customFormat="1" ht="12.75">
      <c r="E573" s="80"/>
      <c r="F573" s="80"/>
      <c r="K573" s="81"/>
      <c r="L573" s="81"/>
      <c r="M573" s="81"/>
    </row>
    <row r="574" spans="5:13" s="79" customFormat="1" ht="12.75">
      <c r="E574" s="80"/>
      <c r="F574" s="80"/>
      <c r="K574" s="81"/>
      <c r="L574" s="81"/>
      <c r="M574" s="81"/>
    </row>
    <row r="575" spans="5:13" s="79" customFormat="1" ht="12.75">
      <c r="E575" s="80"/>
      <c r="F575" s="80"/>
      <c r="K575" s="81"/>
      <c r="L575" s="81"/>
      <c r="M575" s="81"/>
    </row>
    <row r="576" spans="5:13" s="79" customFormat="1" ht="12.75">
      <c r="E576" s="80"/>
      <c r="F576" s="80"/>
      <c r="K576" s="81"/>
      <c r="L576" s="81"/>
      <c r="M576" s="81"/>
    </row>
    <row r="577" spans="5:13" s="79" customFormat="1" ht="12.75">
      <c r="E577" s="80"/>
      <c r="F577" s="80"/>
      <c r="K577" s="81"/>
      <c r="L577" s="81"/>
      <c r="M577" s="81"/>
    </row>
    <row r="578" spans="5:13" s="79" customFormat="1" ht="12.75">
      <c r="E578" s="80"/>
      <c r="F578" s="80"/>
      <c r="K578" s="81"/>
      <c r="L578" s="81"/>
      <c r="M578" s="81"/>
    </row>
    <row r="579" spans="5:13" s="79" customFormat="1" ht="12.75">
      <c r="E579" s="80"/>
      <c r="F579" s="80"/>
      <c r="K579" s="81"/>
      <c r="L579" s="81"/>
      <c r="M579" s="81"/>
    </row>
    <row r="580" spans="5:13" s="79" customFormat="1" ht="12.75">
      <c r="E580" s="80"/>
      <c r="F580" s="80"/>
      <c r="K580" s="81"/>
      <c r="L580" s="81"/>
      <c r="M580" s="81"/>
    </row>
  </sheetData>
  <sheetProtection/>
  <mergeCells count="1">
    <mergeCell ref="G4:H4"/>
  </mergeCells>
  <printOptions horizontalCentered="1"/>
  <pageMargins left="0.2755905511811024" right="0.1968503937007874" top="0.5905511811023623" bottom="0.4" header="0.1968503937007874" footer="0.18"/>
  <pageSetup fitToHeight="1" fitToWidth="1" horizontalDpi="600" verticalDpi="600" orientation="landscape" paperSize="8" scale="60" r:id="rId1"/>
  <headerFooter alignWithMargins="0">
    <oddFooter>&amp;L&amp;8&amp;F / &amp;A&amp;C&amp;8&amp;P / &amp;N&amp;R&amp;8&amp;D /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R108"/>
  <sheetViews>
    <sheetView tabSelected="1" view="pageBreakPreview" zoomScale="125" zoomScaleSheetLayoutView="125" zoomScalePageLayoutView="0" workbookViewId="0" topLeftCell="A1">
      <pane xSplit="3" topLeftCell="D1" activePane="topRight" state="frozen"/>
      <selection pane="topLeft" activeCell="A1" sqref="A1"/>
      <selection pane="topRight" activeCell="E9" sqref="E9"/>
    </sheetView>
  </sheetViews>
  <sheetFormatPr defaultColWidth="11.421875" defaultRowHeight="12.75"/>
  <cols>
    <col min="1" max="1" width="4.28125" style="15" customWidth="1"/>
    <col min="2" max="2" width="43.7109375" style="14" customWidth="1"/>
    <col min="3" max="3" width="4.140625" style="14" customWidth="1"/>
    <col min="4" max="4" width="5.00390625" style="14" customWidth="1"/>
    <col min="5" max="5" width="6.140625" style="48" customWidth="1"/>
    <col min="6" max="6" width="8.7109375" style="14" customWidth="1"/>
    <col min="7" max="7" width="9.28125" style="14" customWidth="1"/>
    <col min="8" max="8" width="10.140625" style="14" customWidth="1"/>
    <col min="9" max="9" width="10.7109375" style="47" customWidth="1"/>
    <col min="10" max="10" width="9.140625" style="47" customWidth="1"/>
    <col min="11" max="11" width="9.00390625" style="14" customWidth="1"/>
    <col min="12" max="12" width="7.00390625" style="47" customWidth="1"/>
    <col min="13" max="13" width="9.8515625" style="14" customWidth="1"/>
    <col min="14" max="14" width="11.421875" style="15" customWidth="1"/>
    <col min="15" max="16384" width="11.421875" style="14" customWidth="1"/>
  </cols>
  <sheetData>
    <row r="1" spans="1:14" s="83" customFormat="1" ht="12.75" customHeight="1">
      <c r="A1" s="49" t="s">
        <v>149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12.75" customHeight="1">
      <c r="A2" s="2"/>
      <c r="B2" s="9"/>
      <c r="C2" s="2"/>
      <c r="D2" s="2"/>
      <c r="E2" s="5"/>
      <c r="F2" s="9"/>
      <c r="G2" s="9"/>
      <c r="H2" s="9"/>
      <c r="I2" s="4"/>
      <c r="J2" s="4"/>
      <c r="K2" s="9"/>
      <c r="L2" s="4"/>
      <c r="M2" s="9"/>
      <c r="N2" s="9"/>
    </row>
    <row r="3" spans="1:14" ht="12.75">
      <c r="A3" s="2"/>
      <c r="B3" s="9"/>
      <c r="C3" s="2"/>
      <c r="D3" s="2"/>
      <c r="E3" s="5"/>
      <c r="F3" s="9"/>
      <c r="G3" s="9"/>
      <c r="H3" s="9"/>
      <c r="I3" s="4"/>
      <c r="J3" s="6"/>
      <c r="K3" s="7"/>
      <c r="L3" s="18"/>
      <c r="M3" s="9"/>
      <c r="N3" s="9"/>
    </row>
    <row r="4" spans="1:14" ht="45" customHeight="1">
      <c r="A4" s="1" t="s">
        <v>31</v>
      </c>
      <c r="B4" s="1" t="s">
        <v>6</v>
      </c>
      <c r="C4" s="1" t="s">
        <v>7</v>
      </c>
      <c r="D4" s="22" t="s">
        <v>49</v>
      </c>
      <c r="E4" s="1" t="s">
        <v>47</v>
      </c>
      <c r="F4" s="1" t="s">
        <v>8</v>
      </c>
      <c r="G4" s="145" t="s">
        <v>146</v>
      </c>
      <c r="H4" s="145"/>
      <c r="I4" s="40" t="s">
        <v>9</v>
      </c>
      <c r="J4" s="22" t="s">
        <v>84</v>
      </c>
      <c r="K4" s="22" t="s">
        <v>85</v>
      </c>
      <c r="L4" s="1" t="s">
        <v>10</v>
      </c>
      <c r="M4" s="41" t="s">
        <v>83</v>
      </c>
      <c r="N4" s="41" t="s">
        <v>32</v>
      </c>
    </row>
    <row r="5" spans="1:17" s="67" customFormat="1" ht="12" customHeight="1">
      <c r="A5" s="56">
        <v>203</v>
      </c>
      <c r="B5" s="63" t="s">
        <v>11</v>
      </c>
      <c r="C5" s="56" t="s">
        <v>68</v>
      </c>
      <c r="D5" s="56">
        <v>20</v>
      </c>
      <c r="E5" s="56">
        <v>28</v>
      </c>
      <c r="F5" s="58">
        <f>ROUND(VLOOKUP($C5,'Retribuciones 2019'!$H$8:$L$16,2,FALSE)*6+VLOOKUP($C5,'Retribuciones 2019'!$S$8:$W$16,2,FALSE)*6,2)</f>
        <v>9181.5</v>
      </c>
      <c r="G5" s="58">
        <f>VLOOKUP($C5,'Retribuciones 2019'!$N$8:$Q$16,3,FALSE)+VLOOKUP($C5,'Retribuciones 2019'!$Y$8:$AA$16,2,FALSE)+ROUND(VLOOKUP($D5,'Retribuciones 2019'!$H$18:$I$49,2,FALSE),2)+ROUND(VLOOKUP($D5,'Retribuciones 2019'!$S$18:$T$49,2,FALSE),2)</f>
        <v>2257.09</v>
      </c>
      <c r="H5" s="96">
        <f>ROUND(('Retribuciones 2019'!$L$9*$E5*$H$63),2)+ROUND(('Retribuciones 2019'!$W$9*$E5*$H$63),2)</f>
        <v>1201.76</v>
      </c>
      <c r="I5" s="73">
        <f aca="true" t="shared" si="0" ref="I5:I36">SUM(F5:H5)</f>
        <v>12640.35</v>
      </c>
      <c r="J5" s="58">
        <f>ROUND(VLOOKUP($D5,'Retribuciones 2019'!$H$18:$I$49,2,FALSE)*6+VLOOKUP($D5,'Retribuciones 2019'!$S$18:$T$49,2,FALSE)*6,2)</f>
        <v>5607.06</v>
      </c>
      <c r="K5" s="58">
        <f>ROUND('Retribuciones 2019'!$L$9*$E5*6+'Retribuciones 2019'!$W$9*$E5*6,2)</f>
        <v>7210.56</v>
      </c>
      <c r="L5" s="60">
        <f>ROUND(VLOOKUP($C5,'Retribuciones 2019'!$H$8:$K$16,4,FALSE)*6+VLOOKUP($C5,'Retribuciones 2019'!$S$8:$V$16,4,FALSE)*6,2)</f>
        <v>1474.2</v>
      </c>
      <c r="M5" s="75">
        <f>SUM(J5:L5)</f>
        <v>14291.820000000002</v>
      </c>
      <c r="N5" s="75">
        <f>I5+M5</f>
        <v>26932.170000000002</v>
      </c>
      <c r="P5" s="14"/>
      <c r="Q5" s="14"/>
    </row>
    <row r="6" spans="1:17" s="67" customFormat="1" ht="12" customHeight="1">
      <c r="A6" s="56">
        <v>204</v>
      </c>
      <c r="B6" s="63" t="s">
        <v>12</v>
      </c>
      <c r="C6" s="76" t="s">
        <v>80</v>
      </c>
      <c r="D6" s="56">
        <v>22</v>
      </c>
      <c r="E6" s="56">
        <v>35</v>
      </c>
      <c r="F6" s="58">
        <f>ROUND(VLOOKUP($C6,'Retribuciones 2019'!$H$8:$L$16,2,FALSE)*6+VLOOKUP($C6,'Retribuciones 2019'!$S$8:$W$16,2,FALSE)*6,2)</f>
        <v>12228.42</v>
      </c>
      <c r="G6" s="58">
        <f>VLOOKUP($C6,'Retribuciones 2019'!$N$8:$Q$16,3,FALSE)+VLOOKUP($C6,'Retribuciones 2019'!$Y$8:$AA$16,2,FALSE)+ROUND(VLOOKUP($D6,'Retribuciones 2019'!$H$18:$I$49,2,FALSE),2)+ROUND(VLOOKUP($D6,'Retribuciones 2019'!$S$18:$T$49,2,FALSE),2)</f>
        <v>2569.9700000000003</v>
      </c>
      <c r="H6" s="96">
        <f>ROUND(('Retribuciones 2019'!$L$9*$E6*$H$63),2)+ROUND(('Retribuciones 2019'!$W$9*$E6*$H$63),2)</f>
        <v>1502.1999999999998</v>
      </c>
      <c r="I6" s="73">
        <f t="shared" si="0"/>
        <v>16300.59</v>
      </c>
      <c r="J6" s="58">
        <f>ROUND(VLOOKUP($D6,'Retribuciones 2019'!$H$18:$I$49,2,FALSE)*6+VLOOKUP($D6,'Retribuciones 2019'!$S$18:$T$49,2,FALSE)*6,2)</f>
        <v>6501.42</v>
      </c>
      <c r="K6" s="58">
        <f>ROUND('Retribuciones 2019'!$L$9*$E6*6+'Retribuciones 2019'!$W$9*$E6*6,2)</f>
        <v>9013.2</v>
      </c>
      <c r="L6" s="60">
        <f>ROUND(VLOOKUP($C6,'Retribuciones 2019'!$H$8:$K$16,4,FALSE)*6+VLOOKUP($C6,'Retribuciones 2019'!$S$8:$V$16,4,FALSE)*6,2)</f>
        <v>1788.06</v>
      </c>
      <c r="M6" s="75">
        <f aca="true" t="shared" si="1" ref="M6:M36">SUM(J6:L6)</f>
        <v>17302.68</v>
      </c>
      <c r="N6" s="75">
        <f aca="true" t="shared" si="2" ref="N6:N58">I6+M6</f>
        <v>33603.270000000004</v>
      </c>
      <c r="P6" s="14"/>
      <c r="Q6" s="14"/>
    </row>
    <row r="7" spans="1:17" s="67" customFormat="1" ht="12" customHeight="1">
      <c r="A7" s="56">
        <v>206</v>
      </c>
      <c r="B7" s="63" t="s">
        <v>13</v>
      </c>
      <c r="C7" s="56" t="s">
        <v>68</v>
      </c>
      <c r="D7" s="56">
        <v>20</v>
      </c>
      <c r="E7" s="56">
        <v>28</v>
      </c>
      <c r="F7" s="58">
        <f>ROUND(VLOOKUP($C7,'Retribuciones 2019'!$H$8:$L$16,2,FALSE)*6+VLOOKUP($C7,'Retribuciones 2019'!$S$8:$W$16,2,FALSE)*6,2)</f>
        <v>9181.5</v>
      </c>
      <c r="G7" s="58">
        <f>VLOOKUP($C7,'Retribuciones 2019'!$N$8:$Q$16,3,FALSE)+VLOOKUP($C7,'Retribuciones 2019'!$Y$8:$AA$16,2,FALSE)+ROUND(VLOOKUP($D7,'Retribuciones 2019'!$H$18:$I$49,2,FALSE),2)+ROUND(VLOOKUP($D7,'Retribuciones 2019'!$S$18:$T$49,2,FALSE),2)</f>
        <v>2257.09</v>
      </c>
      <c r="H7" s="96">
        <f>ROUND(('Retribuciones 2019'!$L$9*$E7*$H$63),2)+ROUND(('Retribuciones 2019'!$W$9*$E7*$H$63),2)</f>
        <v>1201.76</v>
      </c>
      <c r="I7" s="73">
        <f t="shared" si="0"/>
        <v>12640.35</v>
      </c>
      <c r="J7" s="58">
        <f>ROUND(VLOOKUP($D7,'Retribuciones 2019'!$H$18:$I$49,2,FALSE)*6+VLOOKUP($D7,'Retribuciones 2019'!$S$18:$T$49,2,FALSE)*6,2)</f>
        <v>5607.06</v>
      </c>
      <c r="K7" s="58">
        <f>ROUND('Retribuciones 2019'!$L$9*$E7*6+'Retribuciones 2019'!$W$9*$E7*6,2)</f>
        <v>7210.56</v>
      </c>
      <c r="L7" s="60">
        <f>ROUND(VLOOKUP($C7,'Retribuciones 2019'!$H$8:$K$16,4,FALSE)*6+VLOOKUP($C7,'Retribuciones 2019'!$S$8:$V$16,4,FALSE)*6,2)</f>
        <v>1474.2</v>
      </c>
      <c r="M7" s="75">
        <f t="shared" si="1"/>
        <v>14291.820000000002</v>
      </c>
      <c r="N7" s="75">
        <f t="shared" si="2"/>
        <v>26932.170000000002</v>
      </c>
      <c r="P7" s="14"/>
      <c r="Q7" s="14"/>
    </row>
    <row r="8" spans="1:17" s="67" customFormat="1" ht="12" customHeight="1">
      <c r="A8" s="56">
        <v>207</v>
      </c>
      <c r="B8" s="63" t="s">
        <v>14</v>
      </c>
      <c r="C8" s="56" t="s">
        <v>68</v>
      </c>
      <c r="D8" s="56">
        <v>20</v>
      </c>
      <c r="E8" s="56">
        <v>28</v>
      </c>
      <c r="F8" s="58">
        <f>ROUND(VLOOKUP($C8,'Retribuciones 2019'!$H$8:$L$16,2,FALSE)*6+VLOOKUP($C8,'Retribuciones 2019'!$S$8:$W$16,2,FALSE)*6,2)</f>
        <v>9181.5</v>
      </c>
      <c r="G8" s="58">
        <f>VLOOKUP($C8,'Retribuciones 2019'!$N$8:$Q$16,3,FALSE)+VLOOKUP($C8,'Retribuciones 2019'!$Y$8:$AA$16,2,FALSE)+ROUND(VLOOKUP($D8,'Retribuciones 2019'!$H$18:$I$49,2,FALSE),2)+ROUND(VLOOKUP($D8,'Retribuciones 2019'!$S$18:$T$49,2,FALSE),2)</f>
        <v>2257.09</v>
      </c>
      <c r="H8" s="96">
        <f>ROUND(('Retribuciones 2019'!$L$9*$E8*$H$63),2)+ROUND(('Retribuciones 2019'!$W$9*$E8*$H$63),2)</f>
        <v>1201.76</v>
      </c>
      <c r="I8" s="73">
        <f t="shared" si="0"/>
        <v>12640.35</v>
      </c>
      <c r="J8" s="58">
        <f>ROUND(VLOOKUP($D8,'Retribuciones 2019'!$H$18:$I$49,2,FALSE)*6+VLOOKUP($D8,'Retribuciones 2019'!$S$18:$T$49,2,FALSE)*6,2)</f>
        <v>5607.06</v>
      </c>
      <c r="K8" s="58">
        <f>ROUND('Retribuciones 2019'!$L$9*$E8*6+'Retribuciones 2019'!$W$9*$E8*6,2)</f>
        <v>7210.56</v>
      </c>
      <c r="L8" s="60">
        <f>ROUND(VLOOKUP($C8,'Retribuciones 2019'!$H$8:$K$16,4,FALSE)*6+VLOOKUP($C8,'Retribuciones 2019'!$S$8:$V$16,4,FALSE)*6,2)</f>
        <v>1474.2</v>
      </c>
      <c r="M8" s="75">
        <f t="shared" si="1"/>
        <v>14291.820000000002</v>
      </c>
      <c r="N8" s="75">
        <f t="shared" si="2"/>
        <v>26932.170000000002</v>
      </c>
      <c r="P8" s="14"/>
      <c r="Q8" s="14"/>
    </row>
    <row r="9" spans="1:14" s="71" customFormat="1" ht="12" customHeight="1">
      <c r="A9" s="56">
        <v>268</v>
      </c>
      <c r="B9" s="63" t="s">
        <v>104</v>
      </c>
      <c r="C9" s="56" t="s">
        <v>69</v>
      </c>
      <c r="D9" s="56">
        <v>12</v>
      </c>
      <c r="E9" s="56">
        <v>18</v>
      </c>
      <c r="F9" s="58">
        <f>ROUND(VLOOKUP($C9,'Retribuciones 2019'!$H$8:$L$16,2,FALSE)*6+VLOOKUP($C9,'Retribuciones 2019'!$S$8:$W$16,2,FALSE)*6,2)</f>
        <v>7641.48</v>
      </c>
      <c r="G9" s="58">
        <f>VLOOKUP($C9,'Retribuciones 2019'!$N$8:$Q$16,3,FALSE)+VLOOKUP($C9,'Retribuciones 2019'!$Y$8:$AA$16,2,FALSE)+ROUND(VLOOKUP($D9,'Retribuciones 2019'!$H$18:$I$49,2,FALSE),2)+ROUND(VLOOKUP($D9,'Retribuciones 2019'!$S$18:$T$49,2,FALSE),2)</f>
        <v>1814.73</v>
      </c>
      <c r="H9" s="96">
        <f>ROUND(('Retribuciones 2019'!$L$9*$E9*$H$63),2)+ROUND(('Retribuciones 2019'!$W$9*$E9*$H$63),2)</f>
        <v>772.56</v>
      </c>
      <c r="I9" s="73">
        <f t="shared" si="0"/>
        <v>10228.769999999999</v>
      </c>
      <c r="J9" s="58">
        <f>ROUND(VLOOKUP($D9,'Retribuciones 2019'!$H$18:$I$49,2,FALSE)*6+VLOOKUP($D9,'Retribuciones 2019'!$S$18:$T$49,2,FALSE)*6,2)</f>
        <v>3316.56</v>
      </c>
      <c r="K9" s="58">
        <f>ROUND('Retribuciones 2019'!$L$9*$E9*6+'Retribuciones 2019'!$W$9*$E9*6,2)</f>
        <v>4635.36</v>
      </c>
      <c r="L9" s="60">
        <f>ROUND(VLOOKUP($C9,'Retribuciones 2019'!$H$8:$K$16,4,FALSE)*6+VLOOKUP($C9,'Retribuciones 2019'!$S$8:$V$16,4,FALSE)*6,2)</f>
        <v>1215.3</v>
      </c>
      <c r="M9" s="75">
        <f t="shared" si="1"/>
        <v>9167.22</v>
      </c>
      <c r="N9" s="75">
        <f t="shared" si="2"/>
        <v>19395.989999999998</v>
      </c>
    </row>
    <row r="10" spans="1:14" s="69" customFormat="1" ht="12" customHeight="1">
      <c r="A10" s="56">
        <v>210</v>
      </c>
      <c r="B10" s="63" t="s">
        <v>15</v>
      </c>
      <c r="C10" s="56" t="s">
        <v>69</v>
      </c>
      <c r="D10" s="56">
        <v>12</v>
      </c>
      <c r="E10" s="56">
        <v>18</v>
      </c>
      <c r="F10" s="58">
        <f>ROUND(VLOOKUP($C10,'Retribuciones 2019'!$H$8:$L$16,2,FALSE)*6+VLOOKUP($C10,'Retribuciones 2019'!$S$8:$W$16,2,FALSE)*6,2)</f>
        <v>7641.48</v>
      </c>
      <c r="G10" s="58">
        <f>VLOOKUP($C10,'Retribuciones 2019'!$N$8:$Q$16,3,FALSE)+VLOOKUP($C10,'Retribuciones 2019'!$Y$8:$AA$16,2,FALSE)+ROUND(VLOOKUP($D10,'Retribuciones 2019'!$H$18:$I$49,2,FALSE),2)+ROUND(VLOOKUP($D10,'Retribuciones 2019'!$S$18:$T$49,2,FALSE),2)</f>
        <v>1814.73</v>
      </c>
      <c r="H10" s="96">
        <f>ROUND(('Retribuciones 2019'!$L$9*$E10*$H$63),2)+ROUND(('Retribuciones 2019'!$W$9*$E10*$H$63),2)</f>
        <v>772.56</v>
      </c>
      <c r="I10" s="73">
        <f t="shared" si="0"/>
        <v>10228.769999999999</v>
      </c>
      <c r="J10" s="58">
        <f>ROUND(VLOOKUP($D10,'Retribuciones 2019'!$H$18:$I$49,2,FALSE)*6+VLOOKUP($D10,'Retribuciones 2019'!$S$18:$T$49,2,FALSE)*6,2)</f>
        <v>3316.56</v>
      </c>
      <c r="K10" s="58">
        <f>ROUND('Retribuciones 2019'!$L$9*$E10*6+'Retribuciones 2019'!$W$9*$E10*6,2)</f>
        <v>4635.36</v>
      </c>
      <c r="L10" s="60">
        <f>ROUND(VLOOKUP($C10,'Retribuciones 2019'!$H$8:$K$16,4,FALSE)*6+VLOOKUP($C10,'Retribuciones 2019'!$S$8:$V$16,4,FALSE)*6,2)</f>
        <v>1215.3</v>
      </c>
      <c r="M10" s="75">
        <f t="shared" si="1"/>
        <v>9167.22</v>
      </c>
      <c r="N10" s="75">
        <f t="shared" si="2"/>
        <v>19395.989999999998</v>
      </c>
    </row>
    <row r="11" spans="1:14" s="67" customFormat="1" ht="12" customHeight="1">
      <c r="A11" s="56">
        <v>212</v>
      </c>
      <c r="B11" s="63" t="s">
        <v>16</v>
      </c>
      <c r="C11" s="56" t="s">
        <v>69</v>
      </c>
      <c r="D11" s="56">
        <v>16</v>
      </c>
      <c r="E11" s="56">
        <v>29</v>
      </c>
      <c r="F11" s="58">
        <f>ROUND(VLOOKUP($C11,'Retribuciones 2019'!$H$8:$L$16,2,FALSE)*6+VLOOKUP($C11,'Retribuciones 2019'!$S$8:$W$16,2,FALSE)*6,2)</f>
        <v>7641.48</v>
      </c>
      <c r="G11" s="58">
        <f>VLOOKUP($C11,'Retribuciones 2019'!$N$8:$Q$16,3,FALSE)+VLOOKUP($C11,'Retribuciones 2019'!$Y$8:$AA$16,2,FALSE)+ROUND(VLOOKUP($D11,'Retribuciones 2019'!$H$18:$I$49,2,FALSE),2)+ROUND(VLOOKUP($D11,'Retribuciones 2019'!$S$18:$T$49,2,FALSE),2)</f>
        <v>2005.7</v>
      </c>
      <c r="H11" s="96">
        <f>ROUND(('Retribuciones 2019'!$L$9*$E11*$H$63),2)+ROUND(('Retribuciones 2019'!$W$9*$E11*$H$63),2)</f>
        <v>1244.68</v>
      </c>
      <c r="I11" s="73">
        <f t="shared" si="0"/>
        <v>10891.86</v>
      </c>
      <c r="J11" s="58">
        <f>ROUND(VLOOKUP($D11,'Retribuciones 2019'!$H$18:$I$49,2,FALSE)*6+VLOOKUP($D11,'Retribuciones 2019'!$S$18:$T$49,2,FALSE)*6,2)</f>
        <v>4462.38</v>
      </c>
      <c r="K11" s="58">
        <f>ROUND('Retribuciones 2019'!$L$9*$E11*6+'Retribuciones 2019'!$W$9*$E11*6,2)</f>
        <v>7468.08</v>
      </c>
      <c r="L11" s="60">
        <f>ROUND(VLOOKUP($C11,'Retribuciones 2019'!$H$8:$K$16,4,FALSE)*6+VLOOKUP($C11,'Retribuciones 2019'!$S$8:$V$16,4,FALSE)*6,2)</f>
        <v>1215.3</v>
      </c>
      <c r="M11" s="75">
        <f t="shared" si="1"/>
        <v>13145.759999999998</v>
      </c>
      <c r="N11" s="75">
        <f t="shared" si="2"/>
        <v>24037.62</v>
      </c>
    </row>
    <row r="12" spans="1:14" s="69" customFormat="1" ht="12" customHeight="1">
      <c r="A12" s="56">
        <v>213</v>
      </c>
      <c r="B12" s="63" t="s">
        <v>17</v>
      </c>
      <c r="C12" s="56" t="s">
        <v>69</v>
      </c>
      <c r="D12" s="56">
        <v>12</v>
      </c>
      <c r="E12" s="56">
        <v>18</v>
      </c>
      <c r="F12" s="58">
        <f>ROUND(VLOOKUP($C12,'Retribuciones 2019'!$H$8:$L$16,2,FALSE)*6+VLOOKUP($C12,'Retribuciones 2019'!$S$8:$W$16,2,FALSE)*6,2)</f>
        <v>7641.48</v>
      </c>
      <c r="G12" s="58">
        <f>VLOOKUP($C12,'Retribuciones 2019'!$N$8:$Q$16,3,FALSE)+VLOOKUP($C12,'Retribuciones 2019'!$Y$8:$AA$16,2,FALSE)+ROUND(VLOOKUP($D12,'Retribuciones 2019'!$H$18:$I$49,2,FALSE),2)+ROUND(VLOOKUP($D12,'Retribuciones 2019'!$S$18:$T$49,2,FALSE),2)</f>
        <v>1814.73</v>
      </c>
      <c r="H12" s="96">
        <f>ROUND(('Retribuciones 2019'!$L$9*$E12*$H$63),2)+ROUND(('Retribuciones 2019'!$W$9*$E12*$H$63),2)</f>
        <v>772.56</v>
      </c>
      <c r="I12" s="73">
        <f t="shared" si="0"/>
        <v>10228.769999999999</v>
      </c>
      <c r="J12" s="58">
        <f>ROUND(VLOOKUP($D12,'Retribuciones 2019'!$H$18:$I$49,2,FALSE)*6+VLOOKUP($D12,'Retribuciones 2019'!$S$18:$T$49,2,FALSE)*6,2)</f>
        <v>3316.56</v>
      </c>
      <c r="K12" s="58">
        <f>ROUND('Retribuciones 2019'!$L$9*$E12*6+'Retribuciones 2019'!$W$9*$E12*6,2)</f>
        <v>4635.36</v>
      </c>
      <c r="L12" s="60">
        <f>ROUND(VLOOKUP($C12,'Retribuciones 2019'!$H$8:$K$16,4,FALSE)*6+VLOOKUP($C12,'Retribuciones 2019'!$S$8:$V$16,4,FALSE)*6,2)</f>
        <v>1215.3</v>
      </c>
      <c r="M12" s="75">
        <f t="shared" si="1"/>
        <v>9167.22</v>
      </c>
      <c r="N12" s="75">
        <f t="shared" si="2"/>
        <v>19395.989999999998</v>
      </c>
    </row>
    <row r="13" spans="1:14" s="67" customFormat="1" ht="12" customHeight="1">
      <c r="A13" s="56">
        <v>216</v>
      </c>
      <c r="B13" s="63" t="s">
        <v>53</v>
      </c>
      <c r="C13" s="56" t="s">
        <v>69</v>
      </c>
      <c r="D13" s="56">
        <v>16</v>
      </c>
      <c r="E13" s="56">
        <v>29</v>
      </c>
      <c r="F13" s="58">
        <f>ROUND(VLOOKUP($C13,'Retribuciones 2019'!$H$8:$L$16,2,FALSE)*6+VLOOKUP($C13,'Retribuciones 2019'!$S$8:$W$16,2,FALSE)*6,2)</f>
        <v>7641.48</v>
      </c>
      <c r="G13" s="58">
        <f>VLOOKUP($C13,'Retribuciones 2019'!$N$8:$Q$16,3,FALSE)+VLOOKUP($C13,'Retribuciones 2019'!$Y$8:$AA$16,2,FALSE)+ROUND(VLOOKUP($D13,'Retribuciones 2019'!$H$18:$I$49,2,FALSE),2)+ROUND(VLOOKUP($D13,'Retribuciones 2019'!$S$18:$T$49,2,FALSE),2)</f>
        <v>2005.7</v>
      </c>
      <c r="H13" s="96">
        <f>ROUND(('Retribuciones 2019'!$L$9*$E13*$H$63),2)+ROUND(('Retribuciones 2019'!$W$9*$E13*$H$63),2)</f>
        <v>1244.68</v>
      </c>
      <c r="I13" s="73">
        <f t="shared" si="0"/>
        <v>10891.86</v>
      </c>
      <c r="J13" s="58">
        <f>ROUND(VLOOKUP($D13,'Retribuciones 2019'!$H$18:$I$49,2,FALSE)*6+VLOOKUP($D13,'Retribuciones 2019'!$S$18:$T$49,2,FALSE)*6,2)</f>
        <v>4462.38</v>
      </c>
      <c r="K13" s="58">
        <f>ROUND('Retribuciones 2019'!$L$9*$E13*6+'Retribuciones 2019'!$W$9*$E13*6,2)</f>
        <v>7468.08</v>
      </c>
      <c r="L13" s="60">
        <f>ROUND(VLOOKUP($C13,'Retribuciones 2019'!$H$8:$K$16,4,FALSE)*6+VLOOKUP($C13,'Retribuciones 2019'!$S$8:$V$16,4,FALSE)*6,2)</f>
        <v>1215.3</v>
      </c>
      <c r="M13" s="75">
        <f t="shared" si="1"/>
        <v>13145.759999999998</v>
      </c>
      <c r="N13" s="75">
        <f t="shared" si="2"/>
        <v>24037.62</v>
      </c>
    </row>
    <row r="14" spans="1:14" s="67" customFormat="1" ht="12" customHeight="1">
      <c r="A14" s="56">
        <v>217</v>
      </c>
      <c r="B14" s="63" t="s">
        <v>123</v>
      </c>
      <c r="C14" s="56" t="s">
        <v>69</v>
      </c>
      <c r="D14" s="56">
        <v>16</v>
      </c>
      <c r="E14" s="56">
        <v>29</v>
      </c>
      <c r="F14" s="58">
        <f>ROUND(VLOOKUP($C14,'Retribuciones 2019'!$H$8:$L$16,2,FALSE)*6+VLOOKUP($C14,'Retribuciones 2019'!$S$8:$W$16,2,FALSE)*6,2)</f>
        <v>7641.48</v>
      </c>
      <c r="G14" s="58">
        <f>VLOOKUP($C14,'Retribuciones 2019'!$N$8:$Q$16,3,FALSE)+VLOOKUP($C14,'Retribuciones 2019'!$Y$8:$AA$16,2,FALSE)+ROUND(VLOOKUP($D14,'Retribuciones 2019'!$H$18:$I$49,2,FALSE),2)+ROUND(VLOOKUP($D14,'Retribuciones 2019'!$S$18:$T$49,2,FALSE),2)</f>
        <v>2005.7</v>
      </c>
      <c r="H14" s="96">
        <f>ROUND(('Retribuciones 2019'!$L$9*$E14*$H$63),2)+ROUND(('Retribuciones 2019'!$W$9*$E14*$H$63),2)</f>
        <v>1244.68</v>
      </c>
      <c r="I14" s="73">
        <f t="shared" si="0"/>
        <v>10891.86</v>
      </c>
      <c r="J14" s="58">
        <f>ROUND(VLOOKUP($D14,'Retribuciones 2019'!$H$18:$I$49,2,FALSE)*6+VLOOKUP($D14,'Retribuciones 2019'!$S$18:$T$49,2,FALSE)*6,2)</f>
        <v>4462.38</v>
      </c>
      <c r="K14" s="58">
        <f>ROUND('Retribuciones 2019'!$L$9*$E14*6+'Retribuciones 2019'!$W$9*$E14*6,2)</f>
        <v>7468.08</v>
      </c>
      <c r="L14" s="60">
        <f>ROUND(VLOOKUP($C14,'Retribuciones 2019'!$H$8:$K$16,4,FALSE)*6+VLOOKUP($C14,'Retribuciones 2019'!$S$8:$V$16,4,FALSE)*6,2)</f>
        <v>1215.3</v>
      </c>
      <c r="M14" s="75">
        <f t="shared" si="1"/>
        <v>13145.759999999998</v>
      </c>
      <c r="N14" s="75">
        <f t="shared" si="2"/>
        <v>24037.62</v>
      </c>
    </row>
    <row r="15" spans="1:14" s="67" customFormat="1" ht="12" customHeight="1">
      <c r="A15" s="56">
        <v>219</v>
      </c>
      <c r="B15" s="63" t="s">
        <v>18</v>
      </c>
      <c r="C15" s="56" t="s">
        <v>69</v>
      </c>
      <c r="D15" s="56">
        <v>14</v>
      </c>
      <c r="E15" s="56">
        <v>24</v>
      </c>
      <c r="F15" s="58">
        <f>ROUND(VLOOKUP($C15,'Retribuciones 2019'!$H$8:$L$16,2,FALSE)*6+VLOOKUP($C15,'Retribuciones 2019'!$S$8:$W$16,2,FALSE)*6,2)</f>
        <v>7641.48</v>
      </c>
      <c r="G15" s="58">
        <f>VLOOKUP($C15,'Retribuciones 2019'!$N$8:$Q$16,3,FALSE)+VLOOKUP($C15,'Retribuciones 2019'!$Y$8:$AA$16,2,FALSE)+ROUND(VLOOKUP($D15,'Retribuciones 2019'!$H$18:$I$49,2,FALSE),2)+ROUND(VLOOKUP($D15,'Retribuciones 2019'!$S$18:$T$49,2,FALSE),2)</f>
        <v>1910.25</v>
      </c>
      <c r="H15" s="96">
        <f>ROUND(('Retribuciones 2019'!$L$9*$E15*$H$63),2)+ROUND(('Retribuciones 2019'!$W$9*$E15*$H$63),2)</f>
        <v>1030.08</v>
      </c>
      <c r="I15" s="73">
        <f t="shared" si="0"/>
        <v>10581.81</v>
      </c>
      <c r="J15" s="58">
        <f>ROUND(VLOOKUP($D15,'Retribuciones 2019'!$H$18:$I$49,2,FALSE)*6+VLOOKUP($D15,'Retribuciones 2019'!$S$18:$T$49,2,FALSE)*6,2)</f>
        <v>3889.68</v>
      </c>
      <c r="K15" s="58">
        <f>ROUND('Retribuciones 2019'!$L$9*$E15*6+'Retribuciones 2019'!$W$9*$E15*6,2)</f>
        <v>6180.48</v>
      </c>
      <c r="L15" s="60">
        <f>ROUND(VLOOKUP($C15,'Retribuciones 2019'!$H$8:$K$16,4,FALSE)*6+VLOOKUP($C15,'Retribuciones 2019'!$S$8:$V$16,4,FALSE)*6,2)</f>
        <v>1215.3</v>
      </c>
      <c r="M15" s="75">
        <f t="shared" si="1"/>
        <v>11285.46</v>
      </c>
      <c r="N15" s="75">
        <f t="shared" si="2"/>
        <v>21867.269999999997</v>
      </c>
    </row>
    <row r="16" spans="1:14" s="65" customFormat="1" ht="12" customHeight="1">
      <c r="A16" s="56">
        <v>269</v>
      </c>
      <c r="B16" s="63" t="s">
        <v>105</v>
      </c>
      <c r="C16" s="56" t="s">
        <v>69</v>
      </c>
      <c r="D16" s="56">
        <v>14</v>
      </c>
      <c r="E16" s="56">
        <v>25</v>
      </c>
      <c r="F16" s="58">
        <f>ROUND(VLOOKUP($C16,'Retribuciones 2019'!$H$8:$L$16,2,FALSE)*6+VLOOKUP($C16,'Retribuciones 2019'!$S$8:$W$16,2,FALSE)*6,2)</f>
        <v>7641.48</v>
      </c>
      <c r="G16" s="58">
        <f>VLOOKUP($C16,'Retribuciones 2019'!$N$8:$Q$16,3,FALSE)+VLOOKUP($C16,'Retribuciones 2019'!$Y$8:$AA$16,2,FALSE)+ROUND(VLOOKUP($D16,'Retribuciones 2019'!$H$18:$I$49,2,FALSE),2)+ROUND(VLOOKUP($D16,'Retribuciones 2019'!$S$18:$T$49,2,FALSE),2)</f>
        <v>1910.25</v>
      </c>
      <c r="H16" s="96">
        <f>ROUND(('Retribuciones 2019'!$L$9*$E16*$H$63),2)+ROUND(('Retribuciones 2019'!$W$9*$E16*$H$63),2)</f>
        <v>1073</v>
      </c>
      <c r="I16" s="73">
        <f t="shared" si="0"/>
        <v>10624.73</v>
      </c>
      <c r="J16" s="58">
        <f>ROUND(VLOOKUP($D16,'Retribuciones 2019'!$H$18:$I$49,2,FALSE)*6+VLOOKUP($D16,'Retribuciones 2019'!$S$18:$T$49,2,FALSE)*6,2)</f>
        <v>3889.68</v>
      </c>
      <c r="K16" s="58">
        <f>ROUND('Retribuciones 2019'!$L$9*$E16*6+'Retribuciones 2019'!$W$9*$E16*6,2)</f>
        <v>6438</v>
      </c>
      <c r="L16" s="60">
        <f>ROUND(VLOOKUP($C16,'Retribuciones 2019'!$H$8:$K$16,4,FALSE)*6+VLOOKUP($C16,'Retribuciones 2019'!$S$8:$V$16,4,FALSE)*6,2)</f>
        <v>1215.3</v>
      </c>
      <c r="M16" s="75">
        <f t="shared" si="1"/>
        <v>11542.98</v>
      </c>
      <c r="N16" s="75">
        <f t="shared" si="2"/>
        <v>22167.71</v>
      </c>
    </row>
    <row r="17" spans="1:14" s="67" customFormat="1" ht="12" customHeight="1">
      <c r="A17" s="56">
        <v>221</v>
      </c>
      <c r="B17" s="63" t="s">
        <v>19</v>
      </c>
      <c r="C17" s="56" t="s">
        <v>69</v>
      </c>
      <c r="D17" s="56">
        <v>16</v>
      </c>
      <c r="E17" s="56">
        <v>29</v>
      </c>
      <c r="F17" s="58">
        <f>ROUND(VLOOKUP($C17,'Retribuciones 2019'!$H$8:$L$16,2,FALSE)*6+VLOOKUP($C17,'Retribuciones 2019'!$S$8:$W$16,2,FALSE)*6,2)</f>
        <v>7641.48</v>
      </c>
      <c r="G17" s="58">
        <f>VLOOKUP($C17,'Retribuciones 2019'!$N$8:$Q$16,3,FALSE)+VLOOKUP($C17,'Retribuciones 2019'!$Y$8:$AA$16,2,FALSE)+ROUND(VLOOKUP($D17,'Retribuciones 2019'!$H$18:$I$49,2,FALSE),2)+ROUND(VLOOKUP($D17,'Retribuciones 2019'!$S$18:$T$49,2,FALSE),2)</f>
        <v>2005.7</v>
      </c>
      <c r="H17" s="96">
        <f>ROUND(('Retribuciones 2019'!$L$9*$E17*$H$63),2)+ROUND(('Retribuciones 2019'!$W$9*$E17*$H$63),2)</f>
        <v>1244.68</v>
      </c>
      <c r="I17" s="73">
        <f t="shared" si="0"/>
        <v>10891.86</v>
      </c>
      <c r="J17" s="58">
        <f>ROUND(VLOOKUP($D17,'Retribuciones 2019'!$H$18:$I$49,2,FALSE)*6+VLOOKUP($D17,'Retribuciones 2019'!$S$18:$T$49,2,FALSE)*6,2)</f>
        <v>4462.38</v>
      </c>
      <c r="K17" s="58">
        <f>ROUND('Retribuciones 2019'!$L$9*$E17*6+'Retribuciones 2019'!$W$9*$E17*6,2)</f>
        <v>7468.08</v>
      </c>
      <c r="L17" s="60">
        <f>ROUND(VLOOKUP($C17,'Retribuciones 2019'!$H$8:$K$16,4,FALSE)*6+VLOOKUP($C17,'Retribuciones 2019'!$S$8:$V$16,4,FALSE)*6,2)</f>
        <v>1215.3</v>
      </c>
      <c r="M17" s="75">
        <f t="shared" si="1"/>
        <v>13145.759999999998</v>
      </c>
      <c r="N17" s="75">
        <f t="shared" si="2"/>
        <v>24037.62</v>
      </c>
    </row>
    <row r="18" spans="1:14" s="68" customFormat="1" ht="12" customHeight="1">
      <c r="A18" s="56">
        <v>222</v>
      </c>
      <c r="B18" s="63" t="s">
        <v>20</v>
      </c>
      <c r="C18" s="56" t="s">
        <v>69</v>
      </c>
      <c r="D18" s="56">
        <v>16</v>
      </c>
      <c r="E18" s="56">
        <v>28</v>
      </c>
      <c r="F18" s="58">
        <f>ROUND(VLOOKUP($C18,'Retribuciones 2019'!$H$8:$L$16,2,FALSE)*6+VLOOKUP($C18,'Retribuciones 2019'!$S$8:$W$16,2,FALSE)*6,2)</f>
        <v>7641.48</v>
      </c>
      <c r="G18" s="58">
        <f>VLOOKUP($C18,'Retribuciones 2019'!$N$8:$Q$16,3,FALSE)+VLOOKUP($C18,'Retribuciones 2019'!$Y$8:$AA$16,2,FALSE)+ROUND(VLOOKUP($D18,'Retribuciones 2019'!$H$18:$I$49,2,FALSE),2)+ROUND(VLOOKUP($D18,'Retribuciones 2019'!$S$18:$T$49,2,FALSE),2)</f>
        <v>2005.7</v>
      </c>
      <c r="H18" s="96">
        <f>ROUND(('Retribuciones 2019'!$L$9*$E18*$H$63),2)+ROUND(('Retribuciones 2019'!$W$9*$E18*$H$63),2)</f>
        <v>1201.76</v>
      </c>
      <c r="I18" s="73">
        <f t="shared" si="0"/>
        <v>10848.94</v>
      </c>
      <c r="J18" s="58">
        <f>ROUND(VLOOKUP($D18,'Retribuciones 2019'!$H$18:$I$49,2,FALSE)*6+VLOOKUP($D18,'Retribuciones 2019'!$S$18:$T$49,2,FALSE)*6,2)</f>
        <v>4462.38</v>
      </c>
      <c r="K18" s="58">
        <f>ROUND('Retribuciones 2019'!$L$9*$E18*6+'Retribuciones 2019'!$W$9*$E18*6,2)</f>
        <v>7210.56</v>
      </c>
      <c r="L18" s="60">
        <f>ROUND(VLOOKUP($C18,'Retribuciones 2019'!$H$8:$K$16,4,FALSE)*6+VLOOKUP($C18,'Retribuciones 2019'!$S$8:$V$16,4,FALSE)*6,2)</f>
        <v>1215.3</v>
      </c>
      <c r="M18" s="75">
        <f t="shared" si="1"/>
        <v>12888.24</v>
      </c>
      <c r="N18" s="75">
        <f t="shared" si="2"/>
        <v>23737.18</v>
      </c>
    </row>
    <row r="19" spans="1:14" s="67" customFormat="1" ht="12" customHeight="1">
      <c r="A19" s="56">
        <v>257</v>
      </c>
      <c r="B19" s="63" t="s">
        <v>79</v>
      </c>
      <c r="C19" s="56" t="s">
        <v>68</v>
      </c>
      <c r="D19" s="56">
        <v>20</v>
      </c>
      <c r="E19" s="56">
        <v>28</v>
      </c>
      <c r="F19" s="58">
        <f>ROUND(VLOOKUP($C19,'Retribuciones 2019'!$H$8:$L$16,2,FALSE)*6+VLOOKUP($C19,'Retribuciones 2019'!$S$8:$W$16,2,FALSE)*6,2)</f>
        <v>9181.5</v>
      </c>
      <c r="G19" s="58">
        <f>VLOOKUP($C19,'Retribuciones 2019'!$N$8:$Q$16,3,FALSE)+VLOOKUP($C19,'Retribuciones 2019'!$Y$8:$AA$16,2,FALSE)+ROUND(VLOOKUP($D19,'Retribuciones 2019'!$H$18:$I$49,2,FALSE),2)+ROUND(VLOOKUP($D19,'Retribuciones 2019'!$S$18:$T$49,2,FALSE),2)</f>
        <v>2257.09</v>
      </c>
      <c r="H19" s="96">
        <f>ROUND(('Retribuciones 2019'!$L$9*$E19*$H$63),2)+ROUND(('Retribuciones 2019'!$W$9*$E19*$H$63),2)</f>
        <v>1201.76</v>
      </c>
      <c r="I19" s="73">
        <f t="shared" si="0"/>
        <v>12640.35</v>
      </c>
      <c r="J19" s="58">
        <f>ROUND(VLOOKUP($D19,'Retribuciones 2019'!$H$18:$I$49,2,FALSE)*6+VLOOKUP($D19,'Retribuciones 2019'!$S$18:$T$49,2,FALSE)*6,2)</f>
        <v>5607.06</v>
      </c>
      <c r="K19" s="58">
        <f>ROUND('Retribuciones 2019'!$L$9*$E19*6+'Retribuciones 2019'!$W$9*$E19*6,2)</f>
        <v>7210.56</v>
      </c>
      <c r="L19" s="60">
        <f>ROUND(VLOOKUP($C19,'Retribuciones 2019'!$H$8:$K$16,4,FALSE)*6+VLOOKUP($C19,'Retribuciones 2019'!$S$8:$V$16,4,FALSE)*6,2)</f>
        <v>1474.2</v>
      </c>
      <c r="M19" s="75">
        <f t="shared" si="1"/>
        <v>14291.820000000002</v>
      </c>
      <c r="N19" s="75">
        <f t="shared" si="2"/>
        <v>26932.170000000002</v>
      </c>
    </row>
    <row r="20" spans="1:14" s="72" customFormat="1" ht="12" customHeight="1">
      <c r="A20" s="56">
        <v>224</v>
      </c>
      <c r="B20" s="63" t="s">
        <v>22</v>
      </c>
      <c r="C20" s="56" t="s">
        <v>68</v>
      </c>
      <c r="D20" s="56">
        <v>20</v>
      </c>
      <c r="E20" s="56">
        <v>28</v>
      </c>
      <c r="F20" s="58">
        <f>ROUND(VLOOKUP($C20,'Retribuciones 2019'!$H$8:$L$16,2,FALSE)*6+VLOOKUP($C20,'Retribuciones 2019'!$S$8:$W$16,2,FALSE)*6,2)</f>
        <v>9181.5</v>
      </c>
      <c r="G20" s="58">
        <f>VLOOKUP($C20,'Retribuciones 2019'!$N$8:$Q$16,3,FALSE)+VLOOKUP($C20,'Retribuciones 2019'!$Y$8:$AA$16,2,FALSE)+ROUND(VLOOKUP($D20,'Retribuciones 2019'!$H$18:$I$49,2,FALSE),2)+ROUND(VLOOKUP($D20,'Retribuciones 2019'!$S$18:$T$49,2,FALSE),2)</f>
        <v>2257.09</v>
      </c>
      <c r="H20" s="96">
        <f>ROUND(('Retribuciones 2019'!$L$9*$E20*$H$63),2)+ROUND(('Retribuciones 2019'!$W$9*$E20*$H$63),2)</f>
        <v>1201.76</v>
      </c>
      <c r="I20" s="73">
        <f t="shared" si="0"/>
        <v>12640.35</v>
      </c>
      <c r="J20" s="58">
        <f>ROUND(VLOOKUP($D20,'Retribuciones 2019'!$H$18:$I$49,2,FALSE)*6+VLOOKUP($D20,'Retribuciones 2019'!$S$18:$T$49,2,FALSE)*6,2)</f>
        <v>5607.06</v>
      </c>
      <c r="K20" s="58">
        <f>ROUND('Retribuciones 2019'!$L$9*$E20*6+'Retribuciones 2019'!$W$9*$E20*6,2)</f>
        <v>7210.56</v>
      </c>
      <c r="L20" s="60">
        <f>ROUND(VLOOKUP($C20,'Retribuciones 2019'!$H$8:$K$16,4,FALSE)*6+VLOOKUP($C20,'Retribuciones 2019'!$S$8:$V$16,4,FALSE)*6,2)</f>
        <v>1474.2</v>
      </c>
      <c r="M20" s="75">
        <f t="shared" si="1"/>
        <v>14291.820000000002</v>
      </c>
      <c r="N20" s="75">
        <f t="shared" si="2"/>
        <v>26932.170000000002</v>
      </c>
    </row>
    <row r="21" spans="1:14" s="68" customFormat="1" ht="12" customHeight="1">
      <c r="A21" s="56">
        <v>255</v>
      </c>
      <c r="B21" s="63" t="s">
        <v>75</v>
      </c>
      <c r="C21" s="56" t="s">
        <v>69</v>
      </c>
      <c r="D21" s="56">
        <v>16</v>
      </c>
      <c r="E21" s="56">
        <v>28</v>
      </c>
      <c r="F21" s="58">
        <f>ROUND(VLOOKUP($C21,'Retribuciones 2019'!$H$8:$L$16,2,FALSE)*6+VLOOKUP($C21,'Retribuciones 2019'!$S$8:$W$16,2,FALSE)*6,2)</f>
        <v>7641.48</v>
      </c>
      <c r="G21" s="58">
        <f>VLOOKUP($C21,'Retribuciones 2019'!$N$8:$Q$16,3,FALSE)+VLOOKUP($C21,'Retribuciones 2019'!$Y$8:$AA$16,2,FALSE)+ROUND(VLOOKUP($D21,'Retribuciones 2019'!$H$18:$I$49,2,FALSE),2)+ROUND(VLOOKUP($D21,'Retribuciones 2019'!$S$18:$T$49,2,FALSE),2)</f>
        <v>2005.7</v>
      </c>
      <c r="H21" s="96">
        <f>ROUND(('Retribuciones 2019'!$L$9*$E21*$H$63),2)+ROUND(('Retribuciones 2019'!$W$9*$E21*$H$63),2)</f>
        <v>1201.76</v>
      </c>
      <c r="I21" s="73">
        <f t="shared" si="0"/>
        <v>10848.94</v>
      </c>
      <c r="J21" s="58">
        <f>ROUND(VLOOKUP($D21,'Retribuciones 2019'!$H$18:$I$49,2,FALSE)*6+VLOOKUP($D21,'Retribuciones 2019'!$S$18:$T$49,2,FALSE)*6,2)</f>
        <v>4462.38</v>
      </c>
      <c r="K21" s="58">
        <f>ROUND('Retribuciones 2019'!$L$9*$E21*6+'Retribuciones 2019'!$W$9*$E21*6,2)</f>
        <v>7210.56</v>
      </c>
      <c r="L21" s="60">
        <f>ROUND(VLOOKUP($C21,'Retribuciones 2019'!$H$8:$K$16,4,FALSE)*6+VLOOKUP($C21,'Retribuciones 2019'!$S$8:$V$16,4,FALSE)*6,2)</f>
        <v>1215.3</v>
      </c>
      <c r="M21" s="75">
        <f t="shared" si="1"/>
        <v>12888.24</v>
      </c>
      <c r="N21" s="75">
        <f t="shared" si="2"/>
        <v>23737.18</v>
      </c>
    </row>
    <row r="22" spans="1:14" s="67" customFormat="1" ht="12" customHeight="1">
      <c r="A22" s="56">
        <v>226</v>
      </c>
      <c r="B22" s="63" t="s">
        <v>23</v>
      </c>
      <c r="C22" s="56" t="s">
        <v>69</v>
      </c>
      <c r="D22" s="56">
        <v>16</v>
      </c>
      <c r="E22" s="56">
        <v>28</v>
      </c>
      <c r="F22" s="58">
        <f>ROUND(VLOOKUP($C22,'Retribuciones 2019'!$H$8:$L$16,2,FALSE)*6+VLOOKUP($C22,'Retribuciones 2019'!$S$8:$W$16,2,FALSE)*6,2)</f>
        <v>7641.48</v>
      </c>
      <c r="G22" s="58">
        <f>VLOOKUP($C22,'Retribuciones 2019'!$N$8:$Q$16,3,FALSE)+VLOOKUP($C22,'Retribuciones 2019'!$Y$8:$AA$16,2,FALSE)+ROUND(VLOOKUP($D22,'Retribuciones 2019'!$H$18:$I$49,2,FALSE),2)+ROUND(VLOOKUP($D22,'Retribuciones 2019'!$S$18:$T$49,2,FALSE),2)</f>
        <v>2005.7</v>
      </c>
      <c r="H22" s="96">
        <f>ROUND(('Retribuciones 2019'!$L$9*$E22*$H$63),2)+ROUND(('Retribuciones 2019'!$W$9*$E22*$H$63),2)</f>
        <v>1201.76</v>
      </c>
      <c r="I22" s="73">
        <f t="shared" si="0"/>
        <v>10848.94</v>
      </c>
      <c r="J22" s="58">
        <f>ROUND(VLOOKUP($D22,'Retribuciones 2019'!$H$18:$I$49,2,FALSE)*6+VLOOKUP($D22,'Retribuciones 2019'!$S$18:$T$49,2,FALSE)*6,2)</f>
        <v>4462.38</v>
      </c>
      <c r="K22" s="58">
        <f>ROUND('Retribuciones 2019'!$L$9*$E22*6+'Retribuciones 2019'!$W$9*$E22*6,2)</f>
        <v>7210.56</v>
      </c>
      <c r="L22" s="60">
        <f>ROUND(VLOOKUP($C22,'Retribuciones 2019'!$H$8:$K$16,4,FALSE)*6+VLOOKUP($C22,'Retribuciones 2019'!$S$8:$V$16,4,FALSE)*6,2)</f>
        <v>1215.3</v>
      </c>
      <c r="M22" s="75">
        <f t="shared" si="1"/>
        <v>12888.24</v>
      </c>
      <c r="N22" s="75">
        <f t="shared" si="2"/>
        <v>23737.18</v>
      </c>
    </row>
    <row r="23" spans="1:14" s="67" customFormat="1" ht="12" customHeight="1">
      <c r="A23" s="56">
        <v>227</v>
      </c>
      <c r="B23" s="63" t="s">
        <v>24</v>
      </c>
      <c r="C23" s="56" t="s">
        <v>69</v>
      </c>
      <c r="D23" s="56">
        <v>16</v>
      </c>
      <c r="E23" s="56">
        <v>28</v>
      </c>
      <c r="F23" s="58">
        <f>ROUND(VLOOKUP($C23,'Retribuciones 2019'!$H$8:$L$16,2,FALSE)*6+VLOOKUP($C23,'Retribuciones 2019'!$S$8:$W$16,2,FALSE)*6,2)</f>
        <v>7641.48</v>
      </c>
      <c r="G23" s="58">
        <f>VLOOKUP($C23,'Retribuciones 2019'!$N$8:$Q$16,3,FALSE)+VLOOKUP($C23,'Retribuciones 2019'!$Y$8:$AA$16,2,FALSE)+ROUND(VLOOKUP($D23,'Retribuciones 2019'!$H$18:$I$49,2,FALSE),2)+ROUND(VLOOKUP($D23,'Retribuciones 2019'!$S$18:$T$49,2,FALSE),2)</f>
        <v>2005.7</v>
      </c>
      <c r="H23" s="96">
        <f>ROUND(('Retribuciones 2019'!$L$9*$E23*$H$63),2)+ROUND(('Retribuciones 2019'!$W$9*$E23*$H$63),2)</f>
        <v>1201.76</v>
      </c>
      <c r="I23" s="73">
        <f t="shared" si="0"/>
        <v>10848.94</v>
      </c>
      <c r="J23" s="58">
        <f>ROUND(VLOOKUP($D23,'Retribuciones 2019'!$H$18:$I$49,2,FALSE)*6+VLOOKUP($D23,'Retribuciones 2019'!$S$18:$T$49,2,FALSE)*6,2)</f>
        <v>4462.38</v>
      </c>
      <c r="K23" s="58">
        <f>ROUND('Retribuciones 2019'!$L$9*$E23*6+'Retribuciones 2019'!$W$9*$E23*6,2)</f>
        <v>7210.56</v>
      </c>
      <c r="L23" s="60">
        <f>ROUND(VLOOKUP($C23,'Retribuciones 2019'!$H$8:$K$16,4,FALSE)*6+VLOOKUP($C23,'Retribuciones 2019'!$S$8:$V$16,4,FALSE)*6,2)</f>
        <v>1215.3</v>
      </c>
      <c r="M23" s="75">
        <f t="shared" si="1"/>
        <v>12888.24</v>
      </c>
      <c r="N23" s="75">
        <f t="shared" si="2"/>
        <v>23737.18</v>
      </c>
    </row>
    <row r="24" spans="1:14" s="67" customFormat="1" ht="12" customHeight="1">
      <c r="A24" s="56">
        <v>228</v>
      </c>
      <c r="B24" s="63" t="s">
        <v>25</v>
      </c>
      <c r="C24" s="56" t="s">
        <v>69</v>
      </c>
      <c r="D24" s="56">
        <v>16</v>
      </c>
      <c r="E24" s="56">
        <v>28</v>
      </c>
      <c r="F24" s="58">
        <f>ROUND(VLOOKUP($C24,'Retribuciones 2019'!$H$8:$L$16,2,FALSE)*6+VLOOKUP($C24,'Retribuciones 2019'!$S$8:$W$16,2,FALSE)*6,2)</f>
        <v>7641.48</v>
      </c>
      <c r="G24" s="58">
        <f>VLOOKUP($C24,'Retribuciones 2019'!$N$8:$Q$16,3,FALSE)+VLOOKUP($C24,'Retribuciones 2019'!$Y$8:$AA$16,2,FALSE)+ROUND(VLOOKUP($D24,'Retribuciones 2019'!$H$18:$I$49,2,FALSE),2)+ROUND(VLOOKUP($D24,'Retribuciones 2019'!$S$18:$T$49,2,FALSE),2)</f>
        <v>2005.7</v>
      </c>
      <c r="H24" s="96">
        <f>ROUND(('Retribuciones 2019'!$L$9*$E24*$H$63),2)+ROUND(('Retribuciones 2019'!$W$9*$E24*$H$63),2)</f>
        <v>1201.76</v>
      </c>
      <c r="I24" s="73">
        <f t="shared" si="0"/>
        <v>10848.94</v>
      </c>
      <c r="J24" s="58">
        <f>ROUND(VLOOKUP($D24,'Retribuciones 2019'!$H$18:$I$49,2,FALSE)*6+VLOOKUP($D24,'Retribuciones 2019'!$S$18:$T$49,2,FALSE)*6,2)</f>
        <v>4462.38</v>
      </c>
      <c r="K24" s="58">
        <f>ROUND('Retribuciones 2019'!$L$9*$E24*6+'Retribuciones 2019'!$W$9*$E24*6,2)</f>
        <v>7210.56</v>
      </c>
      <c r="L24" s="60">
        <f>ROUND(VLOOKUP($C24,'Retribuciones 2019'!$H$8:$K$16,4,FALSE)*6+VLOOKUP($C24,'Retribuciones 2019'!$S$8:$V$16,4,FALSE)*6,2)</f>
        <v>1215.3</v>
      </c>
      <c r="M24" s="75">
        <f t="shared" si="1"/>
        <v>12888.24</v>
      </c>
      <c r="N24" s="75">
        <f t="shared" si="2"/>
        <v>23737.18</v>
      </c>
    </row>
    <row r="25" spans="1:14" s="67" customFormat="1" ht="12" customHeight="1">
      <c r="A25" s="56">
        <v>229</v>
      </c>
      <c r="B25" s="63" t="s">
        <v>90</v>
      </c>
      <c r="C25" s="56" t="s">
        <v>69</v>
      </c>
      <c r="D25" s="56">
        <v>16</v>
      </c>
      <c r="E25" s="56">
        <v>28</v>
      </c>
      <c r="F25" s="58">
        <f>ROUND(VLOOKUP($C25,'Retribuciones 2019'!$H$8:$L$16,2,FALSE)*6+VLOOKUP($C25,'Retribuciones 2019'!$S$8:$W$16,2,FALSE)*6,2)</f>
        <v>7641.48</v>
      </c>
      <c r="G25" s="58">
        <f>VLOOKUP($C25,'Retribuciones 2019'!$N$8:$Q$16,3,FALSE)+VLOOKUP($C25,'Retribuciones 2019'!$Y$8:$AA$16,2,FALSE)+ROUND(VLOOKUP($D25,'Retribuciones 2019'!$H$18:$I$49,2,FALSE),2)+ROUND(VLOOKUP($D25,'Retribuciones 2019'!$S$18:$T$49,2,FALSE),2)</f>
        <v>2005.7</v>
      </c>
      <c r="H25" s="96">
        <f>ROUND(('Retribuciones 2019'!$L$9*$E25*$H$63),2)+ROUND(('Retribuciones 2019'!$W$9*$E25*$H$63),2)</f>
        <v>1201.76</v>
      </c>
      <c r="I25" s="73">
        <f t="shared" si="0"/>
        <v>10848.94</v>
      </c>
      <c r="J25" s="58">
        <f>ROUND(VLOOKUP($D25,'Retribuciones 2019'!$H$18:$I$49,2,FALSE)*6+VLOOKUP($D25,'Retribuciones 2019'!$S$18:$T$49,2,FALSE)*6,2)</f>
        <v>4462.38</v>
      </c>
      <c r="K25" s="58">
        <f>ROUND('Retribuciones 2019'!$L$9*$E25*6+'Retribuciones 2019'!$W$9*$E25*6,2)</f>
        <v>7210.56</v>
      </c>
      <c r="L25" s="60">
        <f>ROUND(VLOOKUP($C25,'Retribuciones 2019'!$H$8:$K$16,4,FALSE)*6+VLOOKUP($C25,'Retribuciones 2019'!$S$8:$V$16,4,FALSE)*6,2)</f>
        <v>1215.3</v>
      </c>
      <c r="M25" s="75">
        <f t="shared" si="1"/>
        <v>12888.24</v>
      </c>
      <c r="N25" s="75">
        <f t="shared" si="2"/>
        <v>23737.18</v>
      </c>
    </row>
    <row r="26" spans="1:14" s="68" customFormat="1" ht="12" customHeight="1">
      <c r="A26" s="56">
        <v>230</v>
      </c>
      <c r="B26" s="63" t="s">
        <v>91</v>
      </c>
      <c r="C26" s="56" t="s">
        <v>69</v>
      </c>
      <c r="D26" s="56">
        <v>16</v>
      </c>
      <c r="E26" s="56">
        <v>28</v>
      </c>
      <c r="F26" s="58">
        <f>ROUND(VLOOKUP($C26,'Retribuciones 2019'!$H$8:$L$16,2,FALSE)*6+VLOOKUP($C26,'Retribuciones 2019'!$S$8:$W$16,2,FALSE)*6,2)</f>
        <v>7641.48</v>
      </c>
      <c r="G26" s="58">
        <f>VLOOKUP($C26,'Retribuciones 2019'!$N$8:$Q$16,3,FALSE)+VLOOKUP($C26,'Retribuciones 2019'!$Y$8:$AA$16,2,FALSE)+ROUND(VLOOKUP($D26,'Retribuciones 2019'!$H$18:$I$49,2,FALSE),2)+ROUND(VLOOKUP($D26,'Retribuciones 2019'!$S$18:$T$49,2,FALSE),2)</f>
        <v>2005.7</v>
      </c>
      <c r="H26" s="96">
        <f>ROUND(('Retribuciones 2019'!$L$9*$E26*$H$63),2)+ROUND(('Retribuciones 2019'!$W$9*$E26*$H$63),2)</f>
        <v>1201.76</v>
      </c>
      <c r="I26" s="73">
        <f t="shared" si="0"/>
        <v>10848.94</v>
      </c>
      <c r="J26" s="58">
        <f>ROUND(VLOOKUP($D26,'Retribuciones 2019'!$H$18:$I$49,2,FALSE)*6+VLOOKUP($D26,'Retribuciones 2019'!$S$18:$T$49,2,FALSE)*6,2)</f>
        <v>4462.38</v>
      </c>
      <c r="K26" s="58">
        <f>ROUND('Retribuciones 2019'!$L$9*$E26*6+'Retribuciones 2019'!$W$9*$E26*6,2)</f>
        <v>7210.56</v>
      </c>
      <c r="L26" s="60">
        <f>ROUND(VLOOKUP($C26,'Retribuciones 2019'!$H$8:$K$16,4,FALSE)*6+VLOOKUP($C26,'Retribuciones 2019'!$S$8:$V$16,4,FALSE)*6,2)</f>
        <v>1215.3</v>
      </c>
      <c r="M26" s="75">
        <f t="shared" si="1"/>
        <v>12888.24</v>
      </c>
      <c r="N26" s="75">
        <f t="shared" si="2"/>
        <v>23737.18</v>
      </c>
    </row>
    <row r="27" spans="1:14" s="67" customFormat="1" ht="12" customHeight="1">
      <c r="A27" s="56">
        <v>231</v>
      </c>
      <c r="B27" s="63" t="s">
        <v>26</v>
      </c>
      <c r="C27" s="76" t="s">
        <v>80</v>
      </c>
      <c r="D27" s="56">
        <v>22</v>
      </c>
      <c r="E27" s="56">
        <v>35</v>
      </c>
      <c r="F27" s="58">
        <f>ROUND(VLOOKUP($C27,'Retribuciones 2019'!$H$8:$L$16,2,FALSE)*6+VLOOKUP($C27,'Retribuciones 2019'!$S$8:$W$16,2,FALSE)*6,2)</f>
        <v>12228.42</v>
      </c>
      <c r="G27" s="58">
        <f>VLOOKUP($C27,'Retribuciones 2019'!$N$8:$Q$16,3,FALSE)+VLOOKUP($C27,'Retribuciones 2019'!$Y$8:$AA$16,2,FALSE)+ROUND(VLOOKUP($D27,'Retribuciones 2019'!$H$18:$I$49,2,FALSE),2)+ROUND(VLOOKUP($D27,'Retribuciones 2019'!$S$18:$T$49,2,FALSE),2)</f>
        <v>2569.9700000000003</v>
      </c>
      <c r="H27" s="96">
        <f>ROUND(('Retribuciones 2019'!$L$9*$E27*$H$63),2)+ROUND(('Retribuciones 2019'!$W$9*$E27*$H$63),2)</f>
        <v>1502.1999999999998</v>
      </c>
      <c r="I27" s="73">
        <f t="shared" si="0"/>
        <v>16300.59</v>
      </c>
      <c r="J27" s="58">
        <f>ROUND(VLOOKUP($D27,'Retribuciones 2019'!$H$18:$I$49,2,FALSE)*6+VLOOKUP($D27,'Retribuciones 2019'!$S$18:$T$49,2,FALSE)*6,2)</f>
        <v>6501.42</v>
      </c>
      <c r="K27" s="58">
        <f>ROUND('Retribuciones 2019'!$L$9*$E27*6+'Retribuciones 2019'!$W$9*$E27*6,2)</f>
        <v>9013.2</v>
      </c>
      <c r="L27" s="60">
        <f>ROUND(VLOOKUP($C27,'Retribuciones 2019'!$H$8:$K$16,4,FALSE)*6+VLOOKUP($C27,'Retribuciones 2019'!$S$8:$V$16,4,FALSE)*6,2)</f>
        <v>1788.06</v>
      </c>
      <c r="M27" s="75">
        <f t="shared" si="1"/>
        <v>17302.68</v>
      </c>
      <c r="N27" s="75">
        <f t="shared" si="2"/>
        <v>33603.270000000004</v>
      </c>
    </row>
    <row r="28" spans="1:14" s="68" customFormat="1" ht="12" customHeight="1">
      <c r="A28" s="56">
        <v>232</v>
      </c>
      <c r="B28" s="63" t="s">
        <v>27</v>
      </c>
      <c r="C28" s="56" t="s">
        <v>69</v>
      </c>
      <c r="D28" s="56">
        <v>16</v>
      </c>
      <c r="E28" s="56">
        <v>28</v>
      </c>
      <c r="F28" s="58">
        <f>ROUND(VLOOKUP($C28,'Retribuciones 2019'!$H$8:$L$16,2,FALSE)*6+VLOOKUP($C28,'Retribuciones 2019'!$S$8:$W$16,2,FALSE)*6,2)</f>
        <v>7641.48</v>
      </c>
      <c r="G28" s="58">
        <f>VLOOKUP($C28,'Retribuciones 2019'!$N$8:$Q$16,3,FALSE)+VLOOKUP($C28,'Retribuciones 2019'!$Y$8:$AA$16,2,FALSE)+ROUND(VLOOKUP($D28,'Retribuciones 2019'!$H$18:$I$49,2,FALSE),2)+ROUND(VLOOKUP($D28,'Retribuciones 2019'!$S$18:$T$49,2,FALSE),2)</f>
        <v>2005.7</v>
      </c>
      <c r="H28" s="96">
        <f>ROUND(('Retribuciones 2019'!$L$9*$E28*$H$63),2)+ROUND(('Retribuciones 2019'!$W$9*$E28*$H$63),2)</f>
        <v>1201.76</v>
      </c>
      <c r="I28" s="73">
        <f t="shared" si="0"/>
        <v>10848.94</v>
      </c>
      <c r="J28" s="58">
        <f>ROUND(VLOOKUP($D28,'Retribuciones 2019'!$H$18:$I$49,2,FALSE)*6+VLOOKUP($D28,'Retribuciones 2019'!$S$18:$T$49,2,FALSE)*6,2)</f>
        <v>4462.38</v>
      </c>
      <c r="K28" s="58">
        <f>ROUND('Retribuciones 2019'!$L$9*$E28*6+'Retribuciones 2019'!$W$9*$E28*6,2)</f>
        <v>7210.56</v>
      </c>
      <c r="L28" s="60">
        <f>ROUND(VLOOKUP($C28,'Retribuciones 2019'!$H$8:$K$16,4,FALSE)*6+VLOOKUP($C28,'Retribuciones 2019'!$S$8:$V$16,4,FALSE)*6,2)</f>
        <v>1215.3</v>
      </c>
      <c r="M28" s="75">
        <f t="shared" si="1"/>
        <v>12888.24</v>
      </c>
      <c r="N28" s="75">
        <f t="shared" si="2"/>
        <v>23737.18</v>
      </c>
    </row>
    <row r="29" spans="1:14" s="67" customFormat="1" ht="12" customHeight="1">
      <c r="A29" s="56">
        <v>248</v>
      </c>
      <c r="B29" s="63" t="s">
        <v>60</v>
      </c>
      <c r="C29" s="56" t="s">
        <v>69</v>
      </c>
      <c r="D29" s="56">
        <v>16</v>
      </c>
      <c r="E29" s="56">
        <v>28</v>
      </c>
      <c r="F29" s="58">
        <f>ROUND(VLOOKUP($C29,'Retribuciones 2019'!$H$8:$L$16,2,FALSE)*6+VLOOKUP($C29,'Retribuciones 2019'!$S$8:$W$16,2,FALSE)*6,2)</f>
        <v>7641.48</v>
      </c>
      <c r="G29" s="58">
        <f>VLOOKUP($C29,'Retribuciones 2019'!$N$8:$Q$16,3,FALSE)+VLOOKUP($C29,'Retribuciones 2019'!$Y$8:$AA$16,2,FALSE)+ROUND(VLOOKUP($D29,'Retribuciones 2019'!$H$18:$I$49,2,FALSE),2)+ROUND(VLOOKUP($D29,'Retribuciones 2019'!$S$18:$T$49,2,FALSE),2)</f>
        <v>2005.7</v>
      </c>
      <c r="H29" s="96">
        <f>ROUND(('Retribuciones 2019'!$L$9*$E29*$H$63),2)+ROUND(('Retribuciones 2019'!$W$9*$E29*$H$63),2)</f>
        <v>1201.76</v>
      </c>
      <c r="I29" s="73">
        <f t="shared" si="0"/>
        <v>10848.94</v>
      </c>
      <c r="J29" s="58">
        <f>ROUND(VLOOKUP($D29,'Retribuciones 2019'!$H$18:$I$49,2,FALSE)*6+VLOOKUP($D29,'Retribuciones 2019'!$S$18:$T$49,2,FALSE)*6,2)</f>
        <v>4462.38</v>
      </c>
      <c r="K29" s="58">
        <f>ROUND('Retribuciones 2019'!$L$9*$E29*6+'Retribuciones 2019'!$W$9*$E29*6,2)</f>
        <v>7210.56</v>
      </c>
      <c r="L29" s="60">
        <f>ROUND(VLOOKUP($C29,'Retribuciones 2019'!$H$8:$K$16,4,FALSE)*6+VLOOKUP($C29,'Retribuciones 2019'!$S$8:$V$16,4,FALSE)*6,2)</f>
        <v>1215.3</v>
      </c>
      <c r="M29" s="75">
        <f t="shared" si="1"/>
        <v>12888.24</v>
      </c>
      <c r="N29" s="75">
        <f t="shared" si="2"/>
        <v>23737.18</v>
      </c>
    </row>
    <row r="30" spans="1:14" s="67" customFormat="1" ht="12" customHeight="1">
      <c r="A30" s="56">
        <v>247</v>
      </c>
      <c r="B30" s="63" t="s">
        <v>92</v>
      </c>
      <c r="C30" s="56" t="s">
        <v>69</v>
      </c>
      <c r="D30" s="56">
        <v>16</v>
      </c>
      <c r="E30" s="56">
        <v>28</v>
      </c>
      <c r="F30" s="58">
        <f>ROUND(VLOOKUP($C30,'Retribuciones 2019'!$H$8:$L$16,2,FALSE)*6+VLOOKUP($C30,'Retribuciones 2019'!$S$8:$W$16,2,FALSE)*6,2)</f>
        <v>7641.48</v>
      </c>
      <c r="G30" s="58">
        <f>VLOOKUP($C30,'Retribuciones 2019'!$N$8:$Q$16,3,FALSE)+VLOOKUP($C30,'Retribuciones 2019'!$Y$8:$AA$16,2,FALSE)+ROUND(VLOOKUP($D30,'Retribuciones 2019'!$H$18:$I$49,2,FALSE),2)+ROUND(VLOOKUP($D30,'Retribuciones 2019'!$S$18:$T$49,2,FALSE),2)</f>
        <v>2005.7</v>
      </c>
      <c r="H30" s="96">
        <f>ROUND(('Retribuciones 2019'!$L$9*$E30*$H$63),2)+ROUND(('Retribuciones 2019'!$W$9*$E30*$H$63),2)</f>
        <v>1201.76</v>
      </c>
      <c r="I30" s="74">
        <f t="shared" si="0"/>
        <v>10848.94</v>
      </c>
      <c r="J30" s="58">
        <f>ROUND(VLOOKUP($D30,'Retribuciones 2019'!$H$18:$I$49,2,FALSE)*6+VLOOKUP($D30,'Retribuciones 2019'!$S$18:$T$49,2,FALSE)*6,2)</f>
        <v>4462.38</v>
      </c>
      <c r="K30" s="58">
        <f>ROUND('Retribuciones 2019'!$L$9*$E30*6+'Retribuciones 2019'!$W$9*$E30*6,2)</f>
        <v>7210.56</v>
      </c>
      <c r="L30" s="60">
        <f>ROUND(VLOOKUP($C30,'Retribuciones 2019'!$H$8:$K$16,4,FALSE)*6+VLOOKUP($C30,'Retribuciones 2019'!$S$8:$V$16,4,FALSE)*6,2)</f>
        <v>1215.3</v>
      </c>
      <c r="M30" s="60">
        <f t="shared" si="1"/>
        <v>12888.24</v>
      </c>
      <c r="N30" s="75">
        <f t="shared" si="2"/>
        <v>23737.18</v>
      </c>
    </row>
    <row r="31" spans="1:14" s="67" customFormat="1" ht="12" customHeight="1">
      <c r="A31" s="56">
        <v>236</v>
      </c>
      <c r="B31" s="63" t="s">
        <v>28</v>
      </c>
      <c r="C31" s="56" t="s">
        <v>69</v>
      </c>
      <c r="D31" s="56">
        <v>16</v>
      </c>
      <c r="E31" s="56">
        <v>28</v>
      </c>
      <c r="F31" s="58">
        <f>ROUND(VLOOKUP($C31,'Retribuciones 2019'!$H$8:$L$16,2,FALSE)*6+VLOOKUP($C31,'Retribuciones 2019'!$S$8:$W$16,2,FALSE)*6,2)</f>
        <v>7641.48</v>
      </c>
      <c r="G31" s="58">
        <f>VLOOKUP($C31,'Retribuciones 2019'!$N$8:$Q$16,3,FALSE)+VLOOKUP($C31,'Retribuciones 2019'!$Y$8:$AA$16,2,FALSE)+ROUND(VLOOKUP($D31,'Retribuciones 2019'!$H$18:$I$49,2,FALSE),2)+ROUND(VLOOKUP($D31,'Retribuciones 2019'!$S$18:$T$49,2,FALSE),2)</f>
        <v>2005.7</v>
      </c>
      <c r="H31" s="96">
        <f>ROUND(('Retribuciones 2019'!$L$9*$E31*$H$63),2)+ROUND(('Retribuciones 2019'!$W$9*$E31*$H$63),2)</f>
        <v>1201.76</v>
      </c>
      <c r="I31" s="73">
        <f t="shared" si="0"/>
        <v>10848.94</v>
      </c>
      <c r="J31" s="58">
        <f>ROUND(VLOOKUP($D31,'Retribuciones 2019'!$H$18:$I$49,2,FALSE)*6+VLOOKUP($D31,'Retribuciones 2019'!$S$18:$T$49,2,FALSE)*6,2)</f>
        <v>4462.38</v>
      </c>
      <c r="K31" s="58">
        <f>ROUND('Retribuciones 2019'!$L$9*$E31*6+'Retribuciones 2019'!$W$9*$E31*6,2)</f>
        <v>7210.56</v>
      </c>
      <c r="L31" s="60">
        <f>ROUND(VLOOKUP($C31,'Retribuciones 2019'!$H$8:$K$16,4,FALSE)*6+VLOOKUP($C31,'Retribuciones 2019'!$S$8:$V$16,4,FALSE)*6,2)</f>
        <v>1215.3</v>
      </c>
      <c r="M31" s="75">
        <f t="shared" si="1"/>
        <v>12888.24</v>
      </c>
      <c r="N31" s="75">
        <f t="shared" si="2"/>
        <v>23737.18</v>
      </c>
    </row>
    <row r="32" spans="1:14" s="67" customFormat="1" ht="12" customHeight="1">
      <c r="A32" s="56">
        <v>237</v>
      </c>
      <c r="B32" s="63" t="s">
        <v>29</v>
      </c>
      <c r="C32" s="56" t="s">
        <v>69</v>
      </c>
      <c r="D32" s="56">
        <v>16</v>
      </c>
      <c r="E32" s="56">
        <v>28</v>
      </c>
      <c r="F32" s="58">
        <f>ROUND(VLOOKUP($C32,'Retribuciones 2019'!$H$8:$L$16,2,FALSE)*6+VLOOKUP($C32,'Retribuciones 2019'!$S$8:$W$16,2,FALSE)*6,2)</f>
        <v>7641.48</v>
      </c>
      <c r="G32" s="58">
        <f>VLOOKUP($C32,'Retribuciones 2019'!$N$8:$Q$16,3,FALSE)+VLOOKUP($C32,'Retribuciones 2019'!$Y$8:$AA$16,2,FALSE)+ROUND(VLOOKUP($D32,'Retribuciones 2019'!$H$18:$I$49,2,FALSE),2)+ROUND(VLOOKUP($D32,'Retribuciones 2019'!$S$18:$T$49,2,FALSE),2)</f>
        <v>2005.7</v>
      </c>
      <c r="H32" s="96">
        <f>ROUND(('Retribuciones 2019'!$L$9*$E32*$H$63),2)+ROUND(('Retribuciones 2019'!$W$9*$E32*$H$63),2)</f>
        <v>1201.76</v>
      </c>
      <c r="I32" s="73">
        <f t="shared" si="0"/>
        <v>10848.94</v>
      </c>
      <c r="J32" s="58">
        <f>ROUND(VLOOKUP($D32,'Retribuciones 2019'!$H$18:$I$49,2,FALSE)*6+VLOOKUP($D32,'Retribuciones 2019'!$S$18:$T$49,2,FALSE)*6,2)</f>
        <v>4462.38</v>
      </c>
      <c r="K32" s="58">
        <f>ROUND('Retribuciones 2019'!$L$9*$E32*6+'Retribuciones 2019'!$W$9*$E32*6,2)</f>
        <v>7210.56</v>
      </c>
      <c r="L32" s="60">
        <f>ROUND(VLOOKUP($C32,'Retribuciones 2019'!$H$8:$K$16,4,FALSE)*6+VLOOKUP($C32,'Retribuciones 2019'!$S$8:$V$16,4,FALSE)*6,2)</f>
        <v>1215.3</v>
      </c>
      <c r="M32" s="75">
        <f t="shared" si="1"/>
        <v>12888.24</v>
      </c>
      <c r="N32" s="75">
        <f t="shared" si="2"/>
        <v>23737.18</v>
      </c>
    </row>
    <row r="33" spans="1:14" s="67" customFormat="1" ht="12" customHeight="1">
      <c r="A33" s="56">
        <v>238</v>
      </c>
      <c r="B33" s="63" t="s">
        <v>93</v>
      </c>
      <c r="C33" s="56" t="s">
        <v>65</v>
      </c>
      <c r="D33" s="56">
        <v>24</v>
      </c>
      <c r="E33" s="56">
        <v>60</v>
      </c>
      <c r="F33" s="58">
        <f>ROUND(VLOOKUP($C33,'Retribuciones 2019'!$H$8:$L$16,2,FALSE)*6+VLOOKUP($C33,'Retribuciones 2019'!$S$8:$W$16,2,FALSE)*6,2)</f>
        <v>14142.24</v>
      </c>
      <c r="G33" s="58">
        <f>VLOOKUP($C33,'Retribuciones 2019'!$N$8:$Q$16,3,FALSE)+VLOOKUP($C33,'Retribuciones 2019'!$Y$8:$AA$16,2,FALSE)+ROUND(VLOOKUP($D33,'Retribuciones 2019'!$H$18:$I$49,2,FALSE),2)+ROUND(VLOOKUP($D33,'Retribuciones 2019'!$S$18:$T$49,2,FALSE),2)</f>
        <v>2693.34</v>
      </c>
      <c r="H33" s="96">
        <f>ROUND(('Retribuciones 2019'!$L$9*$E33*$H$63),2)+ROUND(('Retribuciones 2019'!$W$9*$E33*$H$63),2)</f>
        <v>2575.2</v>
      </c>
      <c r="I33" s="73">
        <f t="shared" si="0"/>
        <v>19410.780000000002</v>
      </c>
      <c r="J33" s="58">
        <f>ROUND(VLOOKUP($D33,'Retribuciones 2019'!$H$18:$I$49,2,FALSE)*6+VLOOKUP($D33,'Retribuciones 2019'!$S$18:$T$49,2,FALSE)*6,2)</f>
        <v>7433.16</v>
      </c>
      <c r="K33" s="58">
        <f>ROUND('Retribuciones 2019'!$L$9*$E33*6+'Retribuciones 2019'!$W$9*$E33*6,2)</f>
        <v>15451.2</v>
      </c>
      <c r="L33" s="60">
        <f>ROUND(VLOOKUP($C33,'Retribuciones 2019'!$H$8:$K$16,4,FALSE)*6+VLOOKUP($C33,'Retribuciones 2019'!$S$8:$V$16,4,FALSE)*6,2)</f>
        <v>2187.66</v>
      </c>
      <c r="M33" s="75">
        <f t="shared" si="1"/>
        <v>25072.02</v>
      </c>
      <c r="N33" s="75">
        <f t="shared" si="2"/>
        <v>44482.8</v>
      </c>
    </row>
    <row r="34" spans="1:14" s="67" customFormat="1" ht="12" customHeight="1">
      <c r="A34" s="56">
        <v>239</v>
      </c>
      <c r="B34" s="63" t="s">
        <v>30</v>
      </c>
      <c r="C34" s="56" t="s">
        <v>65</v>
      </c>
      <c r="D34" s="56">
        <v>24</v>
      </c>
      <c r="E34" s="56">
        <v>60</v>
      </c>
      <c r="F34" s="58">
        <f>ROUND(VLOOKUP($C34,'Retribuciones 2019'!$H$8:$L$16,2,FALSE)*6+VLOOKUP($C34,'Retribuciones 2019'!$S$8:$W$16,2,FALSE)*6,2)</f>
        <v>14142.24</v>
      </c>
      <c r="G34" s="58">
        <f>VLOOKUP($C34,'Retribuciones 2019'!$N$8:$Q$16,3,FALSE)+VLOOKUP($C34,'Retribuciones 2019'!$Y$8:$AA$16,2,FALSE)+ROUND(VLOOKUP($D34,'Retribuciones 2019'!$H$18:$I$49,2,FALSE),2)+ROUND(VLOOKUP($D34,'Retribuciones 2019'!$S$18:$T$49,2,FALSE),2)</f>
        <v>2693.34</v>
      </c>
      <c r="H34" s="96">
        <f>ROUND(('Retribuciones 2019'!$L$9*$E34*$H$63),2)+ROUND(('Retribuciones 2019'!$W$9*$E34*$H$63),2)</f>
        <v>2575.2</v>
      </c>
      <c r="I34" s="73">
        <f t="shared" si="0"/>
        <v>19410.780000000002</v>
      </c>
      <c r="J34" s="58">
        <f>ROUND(VLOOKUP($D34,'Retribuciones 2019'!$H$18:$I$49,2,FALSE)*6+VLOOKUP($D34,'Retribuciones 2019'!$S$18:$T$49,2,FALSE)*6,2)</f>
        <v>7433.16</v>
      </c>
      <c r="K34" s="58">
        <f>ROUND('Retribuciones 2019'!$L$9*$E34*6+'Retribuciones 2019'!$W$9*$E34*6,2)</f>
        <v>15451.2</v>
      </c>
      <c r="L34" s="60">
        <f>ROUND(VLOOKUP($C34,'Retribuciones 2019'!$H$8:$K$16,4,FALSE)*6+VLOOKUP($C34,'Retribuciones 2019'!$S$8:$V$16,4,FALSE)*6,2)</f>
        <v>2187.66</v>
      </c>
      <c r="M34" s="75">
        <f t="shared" si="1"/>
        <v>25072.02</v>
      </c>
      <c r="N34" s="75">
        <f t="shared" si="2"/>
        <v>44482.8</v>
      </c>
    </row>
    <row r="35" spans="1:14" s="66" customFormat="1" ht="12" customHeight="1">
      <c r="A35" s="56">
        <v>241</v>
      </c>
      <c r="B35" s="63" t="s">
        <v>19</v>
      </c>
      <c r="C35" s="56" t="s">
        <v>69</v>
      </c>
      <c r="D35" s="56">
        <v>16</v>
      </c>
      <c r="E35" s="56">
        <v>29</v>
      </c>
      <c r="F35" s="58">
        <f>ROUND(VLOOKUP($C35,'Retribuciones 2019'!$H$8:$L$16,2,FALSE)*6+VLOOKUP($C35,'Retribuciones 2019'!$S$8:$W$16,2,FALSE)*6,2)</f>
        <v>7641.48</v>
      </c>
      <c r="G35" s="58">
        <f>VLOOKUP($C35,'Retribuciones 2019'!$N$8:$Q$16,3,FALSE)+VLOOKUP($C35,'Retribuciones 2019'!$Y$8:$AA$16,2,FALSE)+ROUND(VLOOKUP($D35,'Retribuciones 2019'!$H$18:$I$49,2,FALSE),2)+ROUND(VLOOKUP($D35,'Retribuciones 2019'!$S$18:$T$49,2,FALSE),2)</f>
        <v>2005.7</v>
      </c>
      <c r="H35" s="96">
        <f>ROUND(('Retribuciones 2019'!$L$9*$E35*$H$63),2)+ROUND(('Retribuciones 2019'!$W$9*$E35*$H$63),2)</f>
        <v>1244.68</v>
      </c>
      <c r="I35" s="73">
        <f t="shared" si="0"/>
        <v>10891.86</v>
      </c>
      <c r="J35" s="58">
        <f>ROUND(VLOOKUP($D35,'Retribuciones 2019'!$H$18:$I$49,2,FALSE)*6+VLOOKUP($D35,'Retribuciones 2019'!$S$18:$T$49,2,FALSE)*6,2)</f>
        <v>4462.38</v>
      </c>
      <c r="K35" s="58">
        <f>ROUND('Retribuciones 2019'!$L$9*$E35*6+'Retribuciones 2019'!$W$9*$E35*6,2)</f>
        <v>7468.08</v>
      </c>
      <c r="L35" s="60">
        <f>ROUND(VLOOKUP($C35,'Retribuciones 2019'!$H$8:$K$16,4,FALSE)*6+VLOOKUP($C35,'Retribuciones 2019'!$S$8:$V$16,4,FALSE)*6,2)</f>
        <v>1215.3</v>
      </c>
      <c r="M35" s="75">
        <f t="shared" si="1"/>
        <v>13145.759999999998</v>
      </c>
      <c r="N35" s="75">
        <f t="shared" si="2"/>
        <v>24037.62</v>
      </c>
    </row>
    <row r="36" spans="1:14" s="67" customFormat="1" ht="12" customHeight="1">
      <c r="A36" s="56">
        <v>242</v>
      </c>
      <c r="B36" s="63" t="s">
        <v>54</v>
      </c>
      <c r="C36" s="56" t="s">
        <v>69</v>
      </c>
      <c r="D36" s="56">
        <v>16</v>
      </c>
      <c r="E36" s="56">
        <v>29</v>
      </c>
      <c r="F36" s="58">
        <f>ROUND(VLOOKUP($C36,'Retribuciones 2019'!$H$8:$L$16,2,FALSE)*6+VLOOKUP($C36,'Retribuciones 2019'!$S$8:$W$16,2,FALSE)*6,2)</f>
        <v>7641.48</v>
      </c>
      <c r="G36" s="58">
        <f>VLOOKUP($C36,'Retribuciones 2019'!$N$8:$Q$16,3,FALSE)+VLOOKUP($C36,'Retribuciones 2019'!$Y$8:$AA$16,2,FALSE)+ROUND(VLOOKUP($D36,'Retribuciones 2019'!$H$18:$I$49,2,FALSE),2)+ROUND(VLOOKUP($D36,'Retribuciones 2019'!$S$18:$T$49,2,FALSE),2)</f>
        <v>2005.7</v>
      </c>
      <c r="H36" s="96">
        <f>ROUND(('Retribuciones 2019'!$L$9*$E36*$H$63),2)+ROUND(('Retribuciones 2019'!$W$9*$E36*$H$63),2)</f>
        <v>1244.68</v>
      </c>
      <c r="I36" s="73">
        <f t="shared" si="0"/>
        <v>10891.86</v>
      </c>
      <c r="J36" s="58">
        <f>ROUND(VLOOKUP($D36,'Retribuciones 2019'!$H$18:$I$49,2,FALSE)*6+VLOOKUP($D36,'Retribuciones 2019'!$S$18:$T$49,2,FALSE)*6,2)</f>
        <v>4462.38</v>
      </c>
      <c r="K36" s="58">
        <f>ROUND('Retribuciones 2019'!$L$9*$E36*6+'Retribuciones 2019'!$W$9*$E36*6,2)</f>
        <v>7468.08</v>
      </c>
      <c r="L36" s="60">
        <f>ROUND(VLOOKUP($C36,'Retribuciones 2019'!$H$8:$K$16,4,FALSE)*6+VLOOKUP($C36,'Retribuciones 2019'!$S$8:$V$16,4,FALSE)*6,2)</f>
        <v>1215.3</v>
      </c>
      <c r="M36" s="75">
        <f t="shared" si="1"/>
        <v>13145.759999999998</v>
      </c>
      <c r="N36" s="75">
        <f t="shared" si="2"/>
        <v>24037.62</v>
      </c>
    </row>
    <row r="37" spans="1:14" s="67" customFormat="1" ht="12" customHeight="1">
      <c r="A37" s="56">
        <v>243</v>
      </c>
      <c r="B37" s="63" t="s">
        <v>55</v>
      </c>
      <c r="C37" s="56" t="s">
        <v>69</v>
      </c>
      <c r="D37" s="56">
        <v>16</v>
      </c>
      <c r="E37" s="56">
        <v>29</v>
      </c>
      <c r="F37" s="58">
        <f>ROUND(VLOOKUP($C37,'Retribuciones 2019'!$H$8:$L$16,2,FALSE)*6+VLOOKUP($C37,'Retribuciones 2019'!$S$8:$W$16,2,FALSE)*6,2)</f>
        <v>7641.48</v>
      </c>
      <c r="G37" s="58">
        <f>VLOOKUP($C37,'Retribuciones 2019'!$N$8:$Q$16,3,FALSE)+VLOOKUP($C37,'Retribuciones 2019'!$Y$8:$AA$16,2,FALSE)+ROUND(VLOOKUP($D37,'Retribuciones 2019'!$H$18:$I$49,2,FALSE),2)+ROUND(VLOOKUP($D37,'Retribuciones 2019'!$S$18:$T$49,2,FALSE),2)</f>
        <v>2005.7</v>
      </c>
      <c r="H37" s="96">
        <f>ROUND(('Retribuciones 2019'!$L$9*$E37*$H$63),2)+ROUND(('Retribuciones 2019'!$W$9*$E37*$H$63),2)</f>
        <v>1244.68</v>
      </c>
      <c r="I37" s="73">
        <f aca="true" t="shared" si="3" ref="I37:I58">SUM(F37:H37)</f>
        <v>10891.86</v>
      </c>
      <c r="J37" s="58">
        <f>ROUND(VLOOKUP($D37,'Retribuciones 2019'!$H$18:$I$49,2,FALSE)*6+VLOOKUP($D37,'Retribuciones 2019'!$S$18:$T$49,2,FALSE)*6,2)</f>
        <v>4462.38</v>
      </c>
      <c r="K37" s="58">
        <f>ROUND('Retribuciones 2019'!$L$9*$E37*6+'Retribuciones 2019'!$W$9*$E37*6,2)</f>
        <v>7468.08</v>
      </c>
      <c r="L37" s="60">
        <f>ROUND(VLOOKUP($C37,'Retribuciones 2019'!$H$8:$K$16,4,FALSE)*6+VLOOKUP($C37,'Retribuciones 2019'!$S$8:$V$16,4,FALSE)*6,2)</f>
        <v>1215.3</v>
      </c>
      <c r="M37" s="75">
        <f aca="true" t="shared" si="4" ref="M37:M58">SUM(J37:L37)</f>
        <v>13145.759999999998</v>
      </c>
      <c r="N37" s="75">
        <f t="shared" si="2"/>
        <v>24037.62</v>
      </c>
    </row>
    <row r="38" spans="1:14" s="67" customFormat="1" ht="12" customHeight="1">
      <c r="A38" s="56">
        <v>244</v>
      </c>
      <c r="B38" s="63" t="s">
        <v>124</v>
      </c>
      <c r="C38" s="56" t="s">
        <v>69</v>
      </c>
      <c r="D38" s="56">
        <v>16</v>
      </c>
      <c r="E38" s="56">
        <v>29</v>
      </c>
      <c r="F38" s="58">
        <f>ROUND(VLOOKUP($C38,'Retribuciones 2019'!$H$8:$L$16,2,FALSE)*6+VLOOKUP($C38,'Retribuciones 2019'!$S$8:$W$16,2,FALSE)*6,2)</f>
        <v>7641.48</v>
      </c>
      <c r="G38" s="58">
        <f>VLOOKUP($C38,'Retribuciones 2019'!$N$8:$Q$16,3,FALSE)+VLOOKUP($C38,'Retribuciones 2019'!$Y$8:$AA$16,2,FALSE)+ROUND(VLOOKUP($D38,'Retribuciones 2019'!$H$18:$I$49,2,FALSE),2)+ROUND(VLOOKUP($D38,'Retribuciones 2019'!$S$18:$T$49,2,FALSE),2)</f>
        <v>2005.7</v>
      </c>
      <c r="H38" s="96">
        <f>ROUND(('Retribuciones 2019'!$L$9*$E38*$H$63),2)+ROUND(('Retribuciones 2019'!$W$9*$E38*$H$63),2)</f>
        <v>1244.68</v>
      </c>
      <c r="I38" s="73">
        <f t="shared" si="3"/>
        <v>10891.86</v>
      </c>
      <c r="J38" s="58">
        <f>ROUND(VLOOKUP($D38,'Retribuciones 2019'!$H$18:$I$49,2,FALSE)*6+VLOOKUP($D38,'Retribuciones 2019'!$S$18:$T$49,2,FALSE)*6,2)</f>
        <v>4462.38</v>
      </c>
      <c r="K38" s="58">
        <f>ROUND('Retribuciones 2019'!$L$9*$E38*6+'Retribuciones 2019'!$W$9*$E38*6,2)</f>
        <v>7468.08</v>
      </c>
      <c r="L38" s="60">
        <f>ROUND(VLOOKUP($C38,'Retribuciones 2019'!$H$8:$K$16,4,FALSE)*6+VLOOKUP($C38,'Retribuciones 2019'!$S$8:$V$16,4,FALSE)*6,2)</f>
        <v>1215.3</v>
      </c>
      <c r="M38" s="75">
        <f t="shared" si="4"/>
        <v>13145.759999999998</v>
      </c>
      <c r="N38" s="75">
        <f t="shared" si="2"/>
        <v>24037.62</v>
      </c>
    </row>
    <row r="39" spans="1:14" s="67" customFormat="1" ht="12" customHeight="1">
      <c r="A39" s="56">
        <v>245</v>
      </c>
      <c r="B39" s="63" t="s">
        <v>56</v>
      </c>
      <c r="C39" s="56" t="s">
        <v>69</v>
      </c>
      <c r="D39" s="56">
        <v>16</v>
      </c>
      <c r="E39" s="56">
        <v>29</v>
      </c>
      <c r="F39" s="58">
        <f>ROUND(VLOOKUP($C39,'Retribuciones 2019'!$H$8:$L$16,2,FALSE)*6+VLOOKUP($C39,'Retribuciones 2019'!$S$8:$W$16,2,FALSE)*6,2)</f>
        <v>7641.48</v>
      </c>
      <c r="G39" s="58">
        <f>VLOOKUP($C39,'Retribuciones 2019'!$N$8:$Q$16,3,FALSE)+VLOOKUP($C39,'Retribuciones 2019'!$Y$8:$AA$16,2,FALSE)+ROUND(VLOOKUP($D39,'Retribuciones 2019'!$H$18:$I$49,2,FALSE),2)+ROUND(VLOOKUP($D39,'Retribuciones 2019'!$S$18:$T$49,2,FALSE),2)</f>
        <v>2005.7</v>
      </c>
      <c r="H39" s="96">
        <f>ROUND(('Retribuciones 2019'!$L$9*$E39*$H$63),2)+ROUND(('Retribuciones 2019'!$W$9*$E39*$H$63),2)</f>
        <v>1244.68</v>
      </c>
      <c r="I39" s="73">
        <f t="shared" si="3"/>
        <v>10891.86</v>
      </c>
      <c r="J39" s="58">
        <f>ROUND(VLOOKUP($D39,'Retribuciones 2019'!$H$18:$I$49,2,FALSE)*6+VLOOKUP($D39,'Retribuciones 2019'!$S$18:$T$49,2,FALSE)*6,2)</f>
        <v>4462.38</v>
      </c>
      <c r="K39" s="58">
        <f>ROUND('Retribuciones 2019'!$L$9*$E39*6+'Retribuciones 2019'!$W$9*$E39*6,2)</f>
        <v>7468.08</v>
      </c>
      <c r="L39" s="60">
        <f>ROUND(VLOOKUP($C39,'Retribuciones 2019'!$H$8:$K$16,4,FALSE)*6+VLOOKUP($C39,'Retribuciones 2019'!$S$8:$V$16,4,FALSE)*6,2)</f>
        <v>1215.3</v>
      </c>
      <c r="M39" s="75">
        <f t="shared" si="4"/>
        <v>13145.759999999998</v>
      </c>
      <c r="N39" s="75">
        <f t="shared" si="2"/>
        <v>24037.62</v>
      </c>
    </row>
    <row r="40" spans="1:14" s="67" customFormat="1" ht="12" customHeight="1">
      <c r="A40" s="56">
        <v>246</v>
      </c>
      <c r="B40" s="63" t="s">
        <v>57</v>
      </c>
      <c r="C40" s="56" t="s">
        <v>69</v>
      </c>
      <c r="D40" s="56">
        <v>14</v>
      </c>
      <c r="E40" s="56">
        <v>24</v>
      </c>
      <c r="F40" s="58">
        <f>ROUND(VLOOKUP($C40,'Retribuciones 2019'!$H$8:$L$16,2,FALSE)*6+VLOOKUP($C40,'Retribuciones 2019'!$S$8:$W$16,2,FALSE)*6,2)</f>
        <v>7641.48</v>
      </c>
      <c r="G40" s="58">
        <f>VLOOKUP($C40,'Retribuciones 2019'!$N$8:$Q$16,3,FALSE)+VLOOKUP($C40,'Retribuciones 2019'!$Y$8:$AA$16,2,FALSE)+ROUND(VLOOKUP($D40,'Retribuciones 2019'!$H$18:$I$49,2,FALSE),2)+ROUND(VLOOKUP($D40,'Retribuciones 2019'!$S$18:$T$49,2,FALSE),2)</f>
        <v>1910.25</v>
      </c>
      <c r="H40" s="96">
        <f>ROUND(('Retribuciones 2019'!$L$9*$E40*$H$63),2)+ROUND(('Retribuciones 2019'!$W$9*$E40*$H$63),2)</f>
        <v>1030.08</v>
      </c>
      <c r="I40" s="73">
        <f t="shared" si="3"/>
        <v>10581.81</v>
      </c>
      <c r="J40" s="58">
        <f>ROUND(VLOOKUP($D40,'Retribuciones 2019'!$H$18:$I$49,2,FALSE)*6+VLOOKUP($D40,'Retribuciones 2019'!$S$18:$T$49,2,FALSE)*6,2)</f>
        <v>3889.68</v>
      </c>
      <c r="K40" s="58">
        <f>ROUND('Retribuciones 2019'!$L$9*$E40*6+'Retribuciones 2019'!$W$9*$E40*6,2)</f>
        <v>6180.48</v>
      </c>
      <c r="L40" s="60">
        <f>ROUND(VLOOKUP($C40,'Retribuciones 2019'!$H$8:$K$16,4,FALSE)*6+VLOOKUP($C40,'Retribuciones 2019'!$S$8:$V$16,4,FALSE)*6,2)</f>
        <v>1215.3</v>
      </c>
      <c r="M40" s="75">
        <f t="shared" si="4"/>
        <v>11285.46</v>
      </c>
      <c r="N40" s="75">
        <f t="shared" si="2"/>
        <v>21867.269999999997</v>
      </c>
    </row>
    <row r="41" spans="1:14" s="67" customFormat="1" ht="12" customHeight="1">
      <c r="A41" s="61">
        <v>249</v>
      </c>
      <c r="B41" s="63" t="s">
        <v>61</v>
      </c>
      <c r="C41" s="61" t="s">
        <v>67</v>
      </c>
      <c r="D41" s="56">
        <v>24</v>
      </c>
      <c r="E41" s="56">
        <v>46</v>
      </c>
      <c r="F41" s="58">
        <f>ROUND(VLOOKUP($C41,'Retribuciones 2019'!$H$8:$L$16,2,FALSE)*6+VLOOKUP($C41,'Retribuciones 2019'!$S$8:$W$16,2,FALSE)*6,2)</f>
        <v>12228.42</v>
      </c>
      <c r="G41" s="58">
        <f>VLOOKUP($C41,'Retribuciones 2019'!$N$8:$Q$16,3,FALSE)+VLOOKUP($C41,'Retribuciones 2019'!$Y$8:$AA$16,2,FALSE)+ROUND(VLOOKUP($D41,'Retribuciones 2019'!$H$18:$I$49,2,FALSE),2)+ROUND(VLOOKUP($D41,'Retribuciones 2019'!$S$18:$T$49,2,FALSE),2)</f>
        <v>2725.26</v>
      </c>
      <c r="H41" s="96">
        <f>ROUND(('Retribuciones 2019'!$L$9*$E41*$H$63),2)+ROUND(('Retribuciones 2019'!$W$9*$E41*$H$63),2)</f>
        <v>1974.32</v>
      </c>
      <c r="I41" s="73">
        <f t="shared" si="3"/>
        <v>16928</v>
      </c>
      <c r="J41" s="58">
        <f>ROUND(VLOOKUP($D41,'Retribuciones 2019'!$H$18:$I$49,2,FALSE)*6+VLOOKUP($D41,'Retribuciones 2019'!$S$18:$T$49,2,FALSE)*6,2)</f>
        <v>7433.16</v>
      </c>
      <c r="K41" s="58">
        <f>ROUND('Retribuciones 2019'!$L$9*$E41*6+'Retribuciones 2019'!$W$9*$E41*6,2)</f>
        <v>11845.92</v>
      </c>
      <c r="L41" s="60">
        <f>ROUND(VLOOKUP($C41,'Retribuciones 2019'!$H$8:$K$16,4,FALSE)*6+VLOOKUP($C41,'Retribuciones 2019'!$S$8:$V$16,4,FALSE)*6,2)</f>
        <v>1788.06</v>
      </c>
      <c r="M41" s="75">
        <f t="shared" si="4"/>
        <v>21067.140000000003</v>
      </c>
      <c r="N41" s="75">
        <f t="shared" si="2"/>
        <v>37995.14</v>
      </c>
    </row>
    <row r="42" spans="1:14" s="67" customFormat="1" ht="12" customHeight="1">
      <c r="A42" s="61">
        <v>250</v>
      </c>
      <c r="B42" s="63" t="s">
        <v>62</v>
      </c>
      <c r="C42" s="56" t="s">
        <v>69</v>
      </c>
      <c r="D42" s="56">
        <v>14</v>
      </c>
      <c r="E42" s="56">
        <v>24</v>
      </c>
      <c r="F42" s="58">
        <f>ROUND(VLOOKUP($C42,'Retribuciones 2019'!$H$8:$L$16,2,FALSE)*6+VLOOKUP($C42,'Retribuciones 2019'!$S$8:$W$16,2,FALSE)*6,2)</f>
        <v>7641.48</v>
      </c>
      <c r="G42" s="58">
        <f>VLOOKUP($C42,'Retribuciones 2019'!$N$8:$Q$16,3,FALSE)+VLOOKUP($C42,'Retribuciones 2019'!$Y$8:$AA$16,2,FALSE)+ROUND(VLOOKUP($D42,'Retribuciones 2019'!$H$18:$I$49,2,FALSE),2)+ROUND(VLOOKUP($D42,'Retribuciones 2019'!$S$18:$T$49,2,FALSE),2)</f>
        <v>1910.25</v>
      </c>
      <c r="H42" s="96">
        <f>ROUND(('Retribuciones 2019'!$L$9*$E42*$H$63),2)+ROUND(('Retribuciones 2019'!$W$9*$E42*$H$63),2)</f>
        <v>1030.08</v>
      </c>
      <c r="I42" s="73">
        <f t="shared" si="3"/>
        <v>10581.81</v>
      </c>
      <c r="J42" s="58">
        <f>ROUND(VLOOKUP($D42,'Retribuciones 2019'!$H$18:$I$49,2,FALSE)*6+VLOOKUP($D42,'Retribuciones 2019'!$S$18:$T$49,2,FALSE)*6,2)</f>
        <v>3889.68</v>
      </c>
      <c r="K42" s="58">
        <f>ROUND('Retribuciones 2019'!$L$9*$E42*6+'Retribuciones 2019'!$W$9*$E42*6,2)</f>
        <v>6180.48</v>
      </c>
      <c r="L42" s="60">
        <f>ROUND(VLOOKUP($C42,'Retribuciones 2019'!$H$8:$K$16,4,FALSE)*6+VLOOKUP($C42,'Retribuciones 2019'!$S$8:$V$16,4,FALSE)*6,2)</f>
        <v>1215.3</v>
      </c>
      <c r="M42" s="75">
        <f t="shared" si="4"/>
        <v>11285.46</v>
      </c>
      <c r="N42" s="75">
        <f t="shared" si="2"/>
        <v>21867.269999999997</v>
      </c>
    </row>
    <row r="43" spans="1:14" s="65" customFormat="1" ht="12" customHeight="1">
      <c r="A43" s="61">
        <v>251</v>
      </c>
      <c r="B43" s="77" t="s">
        <v>21</v>
      </c>
      <c r="C43" s="56" t="s">
        <v>68</v>
      </c>
      <c r="D43" s="56">
        <v>22</v>
      </c>
      <c r="E43" s="56">
        <v>33</v>
      </c>
      <c r="F43" s="58">
        <f>ROUND(VLOOKUP($C43,'Retribuciones 2019'!$H$8:$L$16,2,FALSE)*6+VLOOKUP($C43,'Retribuciones 2019'!$S$8:$W$16,2,FALSE)*6,2)</f>
        <v>9181.5</v>
      </c>
      <c r="G43" s="58">
        <f>VLOOKUP($C43,'Retribuciones 2019'!$N$8:$Q$16,3,FALSE)+VLOOKUP($C43,'Retribuciones 2019'!$Y$8:$AA$16,2,FALSE)+ROUND(VLOOKUP($D43,'Retribuciones 2019'!$H$18:$I$49,2,FALSE),2)+ROUND(VLOOKUP($D43,'Retribuciones 2019'!$S$18:$T$49,2,FALSE),2)</f>
        <v>2406.1499999999996</v>
      </c>
      <c r="H43" s="96">
        <f>ROUND(('Retribuciones 2019'!$L$9*$E43*$H$63),2)+ROUND(('Retribuciones 2019'!$W$9*$E43*$H$63),2)</f>
        <v>1416.3600000000001</v>
      </c>
      <c r="I43" s="73">
        <f t="shared" si="3"/>
        <v>13004.01</v>
      </c>
      <c r="J43" s="58">
        <f>ROUND(VLOOKUP($D43,'Retribuciones 2019'!$H$18:$I$49,2,FALSE)*6+VLOOKUP($D43,'Retribuciones 2019'!$S$18:$T$49,2,FALSE)*6,2)</f>
        <v>6501.42</v>
      </c>
      <c r="K43" s="58">
        <f>ROUND('Retribuciones 2019'!$L$9*$E43*6+'Retribuciones 2019'!$W$9*$E43*6,2)</f>
        <v>8498.16</v>
      </c>
      <c r="L43" s="60">
        <f>ROUND(VLOOKUP($C43,'Retribuciones 2019'!$H$8:$K$16,4,FALSE)*6+VLOOKUP($C43,'Retribuciones 2019'!$S$8:$V$16,4,FALSE)*6,2)</f>
        <v>1474.2</v>
      </c>
      <c r="M43" s="75">
        <f t="shared" si="4"/>
        <v>16473.78</v>
      </c>
      <c r="N43" s="75">
        <f t="shared" si="2"/>
        <v>29477.79</v>
      </c>
    </row>
    <row r="44" spans="1:14" s="67" customFormat="1" ht="12" customHeight="1">
      <c r="A44" s="61">
        <v>252</v>
      </c>
      <c r="B44" s="63" t="s">
        <v>63</v>
      </c>
      <c r="C44" s="56" t="s">
        <v>69</v>
      </c>
      <c r="D44" s="56">
        <v>16</v>
      </c>
      <c r="E44" s="56">
        <v>28</v>
      </c>
      <c r="F44" s="58">
        <f>ROUND(VLOOKUP($C44,'Retribuciones 2019'!$H$8:$L$16,2,FALSE)*6+VLOOKUP($C44,'Retribuciones 2019'!$S$8:$W$16,2,FALSE)*6,2)</f>
        <v>7641.48</v>
      </c>
      <c r="G44" s="58">
        <f>VLOOKUP($C44,'Retribuciones 2019'!$N$8:$Q$16,3,FALSE)+VLOOKUP($C44,'Retribuciones 2019'!$Y$8:$AA$16,2,FALSE)+ROUND(VLOOKUP($D44,'Retribuciones 2019'!$H$18:$I$49,2,FALSE),2)+ROUND(VLOOKUP($D44,'Retribuciones 2019'!$S$18:$T$49,2,FALSE),2)</f>
        <v>2005.7</v>
      </c>
      <c r="H44" s="96">
        <f>ROUND(('Retribuciones 2019'!$L$9*$E44*$H$63),2)+ROUND(('Retribuciones 2019'!$W$9*$E44*$H$63),2)</f>
        <v>1201.76</v>
      </c>
      <c r="I44" s="73">
        <f t="shared" si="3"/>
        <v>10848.94</v>
      </c>
      <c r="J44" s="58">
        <f>ROUND(VLOOKUP($D44,'Retribuciones 2019'!$H$18:$I$49,2,FALSE)*6+VLOOKUP($D44,'Retribuciones 2019'!$S$18:$T$49,2,FALSE)*6,2)</f>
        <v>4462.38</v>
      </c>
      <c r="K44" s="58">
        <f>ROUND('Retribuciones 2019'!$L$9*$E44*6+'Retribuciones 2019'!$W$9*$E44*6,2)</f>
        <v>7210.56</v>
      </c>
      <c r="L44" s="60">
        <f>ROUND(VLOOKUP($C44,'Retribuciones 2019'!$H$8:$K$16,4,FALSE)*6+VLOOKUP($C44,'Retribuciones 2019'!$S$8:$V$16,4,FALSE)*6,2)</f>
        <v>1215.3</v>
      </c>
      <c r="M44" s="75">
        <f t="shared" si="4"/>
        <v>12888.24</v>
      </c>
      <c r="N44" s="75">
        <f t="shared" si="2"/>
        <v>23737.18</v>
      </c>
    </row>
    <row r="45" spans="1:14" s="67" customFormat="1" ht="12" customHeight="1">
      <c r="A45" s="61">
        <v>253</v>
      </c>
      <c r="B45" s="63" t="s">
        <v>64</v>
      </c>
      <c r="C45" s="56" t="s">
        <v>69</v>
      </c>
      <c r="D45" s="56">
        <v>16</v>
      </c>
      <c r="E45" s="56">
        <v>28</v>
      </c>
      <c r="F45" s="58">
        <f>ROUND(VLOOKUP($C45,'Retribuciones 2019'!$H$8:$L$16,2,FALSE)*6+VLOOKUP($C45,'Retribuciones 2019'!$S$8:$W$16,2,FALSE)*6,2)</f>
        <v>7641.48</v>
      </c>
      <c r="G45" s="58">
        <f>VLOOKUP($C45,'Retribuciones 2019'!$N$8:$Q$16,3,FALSE)+VLOOKUP($C45,'Retribuciones 2019'!$Y$8:$AA$16,2,FALSE)+ROUND(VLOOKUP($D45,'Retribuciones 2019'!$H$18:$I$49,2,FALSE),2)+ROUND(VLOOKUP($D45,'Retribuciones 2019'!$S$18:$T$49,2,FALSE),2)</f>
        <v>2005.7</v>
      </c>
      <c r="H45" s="96">
        <f>ROUND(('Retribuciones 2019'!$L$9*$E45*$H$63),2)+ROUND(('Retribuciones 2019'!$W$9*$E45*$H$63),2)</f>
        <v>1201.76</v>
      </c>
      <c r="I45" s="73">
        <f t="shared" si="3"/>
        <v>10848.94</v>
      </c>
      <c r="J45" s="58">
        <f>ROUND(VLOOKUP($D45,'Retribuciones 2019'!$H$18:$I$49,2,FALSE)*6+VLOOKUP($D45,'Retribuciones 2019'!$S$18:$T$49,2,FALSE)*6,2)</f>
        <v>4462.38</v>
      </c>
      <c r="K45" s="58">
        <f>ROUND('Retribuciones 2019'!$L$9*$E45*6+'Retribuciones 2019'!$W$9*$E45*6,2)</f>
        <v>7210.56</v>
      </c>
      <c r="L45" s="60">
        <f>ROUND(VLOOKUP($C45,'Retribuciones 2019'!$H$8:$K$16,4,FALSE)*6+VLOOKUP($C45,'Retribuciones 2019'!$S$8:$V$16,4,FALSE)*6,2)</f>
        <v>1215.3</v>
      </c>
      <c r="M45" s="75">
        <f t="shared" si="4"/>
        <v>12888.24</v>
      </c>
      <c r="N45" s="75">
        <f t="shared" si="2"/>
        <v>23737.18</v>
      </c>
    </row>
    <row r="46" spans="1:14" s="70" customFormat="1" ht="12" customHeight="1">
      <c r="A46" s="61">
        <v>270</v>
      </c>
      <c r="B46" s="77" t="s">
        <v>94</v>
      </c>
      <c r="C46" s="56" t="s">
        <v>69</v>
      </c>
      <c r="D46" s="56">
        <v>16</v>
      </c>
      <c r="E46" s="56">
        <v>28</v>
      </c>
      <c r="F46" s="58">
        <f>ROUND(VLOOKUP($C46,'Retribuciones 2019'!$H$8:$L$16,2,FALSE)*6+VLOOKUP($C46,'Retribuciones 2019'!$S$8:$W$16,2,FALSE)*6,2)</f>
        <v>7641.48</v>
      </c>
      <c r="G46" s="58">
        <f>VLOOKUP($C46,'Retribuciones 2019'!$N$8:$Q$16,3,FALSE)+VLOOKUP($C46,'Retribuciones 2019'!$Y$8:$AA$16,2,FALSE)+ROUND(VLOOKUP($D46,'Retribuciones 2019'!$H$18:$I$49,2,FALSE),2)+ROUND(VLOOKUP($D46,'Retribuciones 2019'!$S$18:$T$49,2,FALSE),2)</f>
        <v>2005.7</v>
      </c>
      <c r="H46" s="96">
        <f>ROUND(('Retribuciones 2019'!$L$9*$E46*$H$63),2)+ROUND(('Retribuciones 2019'!$W$9*$E46*$H$63),2)</f>
        <v>1201.76</v>
      </c>
      <c r="I46" s="73">
        <f t="shared" si="3"/>
        <v>10848.94</v>
      </c>
      <c r="J46" s="58">
        <f>ROUND(VLOOKUP($D46,'Retribuciones 2019'!$H$18:$I$49,2,FALSE)*6+VLOOKUP($D46,'Retribuciones 2019'!$S$18:$T$49,2,FALSE)*6,2)</f>
        <v>4462.38</v>
      </c>
      <c r="K46" s="58">
        <f>ROUND('Retribuciones 2019'!$L$9*$E46*6+'Retribuciones 2019'!$W$9*$E46*6,2)</f>
        <v>7210.56</v>
      </c>
      <c r="L46" s="60">
        <f>ROUND(VLOOKUP($C46,'Retribuciones 2019'!$H$8:$K$16,4,FALSE)*6+VLOOKUP($C46,'Retribuciones 2019'!$S$8:$V$16,4,FALSE)*6,2)</f>
        <v>1215.3</v>
      </c>
      <c r="M46" s="73">
        <f t="shared" si="4"/>
        <v>12888.24</v>
      </c>
      <c r="N46" s="75">
        <f t="shared" si="2"/>
        <v>23737.18</v>
      </c>
    </row>
    <row r="47" spans="1:14" s="67" customFormat="1" ht="12" customHeight="1">
      <c r="A47" s="61">
        <v>258</v>
      </c>
      <c r="B47" s="57" t="s">
        <v>95</v>
      </c>
      <c r="C47" s="56" t="s">
        <v>67</v>
      </c>
      <c r="D47" s="56">
        <v>24</v>
      </c>
      <c r="E47" s="56">
        <v>53</v>
      </c>
      <c r="F47" s="58">
        <f>ROUND(VLOOKUP($C47,'Retribuciones 2019'!$H$8:$L$16,2,FALSE)*6+VLOOKUP($C47,'Retribuciones 2019'!$S$8:$W$16,2,FALSE)*6,2)</f>
        <v>12228.42</v>
      </c>
      <c r="G47" s="58">
        <f>VLOOKUP($C47,'Retribuciones 2019'!$N$8:$Q$16,3,FALSE)+VLOOKUP($C47,'Retribuciones 2019'!$Y$8:$AA$16,2,FALSE)+ROUND(VLOOKUP($D47,'Retribuciones 2019'!$H$18:$I$49,2,FALSE),2)+ROUND(VLOOKUP($D47,'Retribuciones 2019'!$S$18:$T$49,2,FALSE),2)</f>
        <v>2725.26</v>
      </c>
      <c r="H47" s="96">
        <f>ROUND(('Retribuciones 2019'!$L$9*$E47*$H$63),2)+ROUND(('Retribuciones 2019'!$W$9*$E47*$H$63),2)</f>
        <v>2274.76</v>
      </c>
      <c r="I47" s="73">
        <f t="shared" si="3"/>
        <v>17228.440000000002</v>
      </c>
      <c r="J47" s="58">
        <f>ROUND(VLOOKUP($D47,'Retribuciones 2019'!$H$18:$I$49,2,FALSE)*6+VLOOKUP($D47,'Retribuciones 2019'!$S$18:$T$49,2,FALSE)*6,2)</f>
        <v>7433.16</v>
      </c>
      <c r="K47" s="58">
        <f>ROUND('Retribuciones 2019'!$L$9*$E47*6+'Retribuciones 2019'!$W$9*$E47*6,2)</f>
        <v>13648.56</v>
      </c>
      <c r="L47" s="60">
        <f>ROUND(VLOOKUP($C47,'Retribuciones 2019'!$H$8:$K$16,4,FALSE)*6+VLOOKUP($C47,'Retribuciones 2019'!$S$8:$V$16,4,FALSE)*6,2)</f>
        <v>1788.06</v>
      </c>
      <c r="M47" s="75">
        <f t="shared" si="4"/>
        <v>22869.780000000002</v>
      </c>
      <c r="N47" s="75">
        <f t="shared" si="2"/>
        <v>40098.22</v>
      </c>
    </row>
    <row r="48" spans="1:14" s="67" customFormat="1" ht="12" customHeight="1">
      <c r="A48" s="61">
        <v>259</v>
      </c>
      <c r="B48" s="63" t="s">
        <v>111</v>
      </c>
      <c r="C48" s="56" t="s">
        <v>69</v>
      </c>
      <c r="D48" s="56">
        <v>16</v>
      </c>
      <c r="E48" s="56">
        <v>29</v>
      </c>
      <c r="F48" s="58">
        <f>ROUND(VLOOKUP($C48,'Retribuciones 2019'!$H$8:$L$16,2,FALSE)*6+VLOOKUP($C48,'Retribuciones 2019'!$S$8:$W$16,2,FALSE)*6,2)</f>
        <v>7641.48</v>
      </c>
      <c r="G48" s="58">
        <f>VLOOKUP($C48,'Retribuciones 2019'!$N$8:$Q$16,3,FALSE)+VLOOKUP($C48,'Retribuciones 2019'!$Y$8:$AA$16,2,FALSE)+ROUND(VLOOKUP($D48,'Retribuciones 2019'!$H$18:$I$49,2,FALSE),2)+ROUND(VLOOKUP($D48,'Retribuciones 2019'!$S$18:$T$49,2,FALSE),2)</f>
        <v>2005.7</v>
      </c>
      <c r="H48" s="96">
        <f>ROUND(('Retribuciones 2019'!$L$9*$E48*$H$63),2)+ROUND(('Retribuciones 2019'!$W$9*$E48*$H$63),2)</f>
        <v>1244.68</v>
      </c>
      <c r="I48" s="73">
        <f t="shared" si="3"/>
        <v>10891.86</v>
      </c>
      <c r="J48" s="58">
        <f>ROUND(VLOOKUP($D48,'Retribuciones 2019'!$H$18:$I$49,2,FALSE)*6+VLOOKUP($D48,'Retribuciones 2019'!$S$18:$T$49,2,FALSE)*6,2)</f>
        <v>4462.38</v>
      </c>
      <c r="K48" s="58">
        <f>ROUND('Retribuciones 2019'!$L$9*$E48*6+'Retribuciones 2019'!$W$9*$E48*6,2)</f>
        <v>7468.08</v>
      </c>
      <c r="L48" s="60">
        <f>ROUND(VLOOKUP($C48,'Retribuciones 2019'!$H$8:$K$16,4,FALSE)*6+VLOOKUP($C48,'Retribuciones 2019'!$S$8:$V$16,4,FALSE)*6,2)</f>
        <v>1215.3</v>
      </c>
      <c r="M48" s="75">
        <f t="shared" si="4"/>
        <v>13145.759999999998</v>
      </c>
      <c r="N48" s="75">
        <f t="shared" si="2"/>
        <v>24037.62</v>
      </c>
    </row>
    <row r="49" spans="1:14" s="67" customFormat="1" ht="12" customHeight="1">
      <c r="A49" s="61">
        <v>260</v>
      </c>
      <c r="B49" s="63" t="s">
        <v>128</v>
      </c>
      <c r="C49" s="56" t="s">
        <v>69</v>
      </c>
      <c r="D49" s="56">
        <v>16</v>
      </c>
      <c r="E49" s="56">
        <v>28</v>
      </c>
      <c r="F49" s="58">
        <f>ROUND(VLOOKUP($C49,'Retribuciones 2019'!$H$8:$L$16,2,FALSE)*6+VLOOKUP($C49,'Retribuciones 2019'!$S$8:$W$16,2,FALSE)*6,2)</f>
        <v>7641.48</v>
      </c>
      <c r="G49" s="58">
        <f>VLOOKUP($C49,'Retribuciones 2019'!$N$8:$Q$16,3,FALSE)+VLOOKUP($C49,'Retribuciones 2019'!$Y$8:$AA$16,2,FALSE)+ROUND(VLOOKUP($D49,'Retribuciones 2019'!$H$18:$I$49,2,FALSE),2)+ROUND(VLOOKUP($D49,'Retribuciones 2019'!$S$18:$T$49,2,FALSE),2)</f>
        <v>2005.7</v>
      </c>
      <c r="H49" s="96">
        <f>ROUND(('Retribuciones 2019'!$L$9*$E49*$H$63),2)+ROUND(('Retribuciones 2019'!$W$9*$E49*$H$63),2)</f>
        <v>1201.76</v>
      </c>
      <c r="I49" s="73">
        <f t="shared" si="3"/>
        <v>10848.94</v>
      </c>
      <c r="J49" s="58">
        <f>ROUND(VLOOKUP($D49,'Retribuciones 2019'!$H$18:$I$49,2,FALSE)*6+VLOOKUP($D49,'Retribuciones 2019'!$S$18:$T$49,2,FALSE)*6,2)</f>
        <v>4462.38</v>
      </c>
      <c r="K49" s="58">
        <f>ROUND('Retribuciones 2019'!$L$9*$E49*6+'Retribuciones 2019'!$W$9*$E49*6,2)</f>
        <v>7210.56</v>
      </c>
      <c r="L49" s="60">
        <f>ROUND(VLOOKUP($C49,'Retribuciones 2019'!$H$8:$K$16,4,FALSE)*6+VLOOKUP($C49,'Retribuciones 2019'!$S$8:$V$16,4,FALSE)*6,2)</f>
        <v>1215.3</v>
      </c>
      <c r="M49" s="75">
        <f t="shared" si="4"/>
        <v>12888.24</v>
      </c>
      <c r="N49" s="75">
        <f t="shared" si="2"/>
        <v>23737.18</v>
      </c>
    </row>
    <row r="50" spans="1:14" s="67" customFormat="1" ht="12" customHeight="1">
      <c r="A50" s="61">
        <v>261</v>
      </c>
      <c r="B50" s="63" t="s">
        <v>96</v>
      </c>
      <c r="C50" s="56" t="s">
        <v>69</v>
      </c>
      <c r="D50" s="56">
        <v>16</v>
      </c>
      <c r="E50" s="56">
        <v>28</v>
      </c>
      <c r="F50" s="58">
        <f>ROUND(VLOOKUP($C50,'Retribuciones 2019'!$H$8:$L$16,2,FALSE)*6+VLOOKUP($C50,'Retribuciones 2019'!$S$8:$W$16,2,FALSE)*6,2)</f>
        <v>7641.48</v>
      </c>
      <c r="G50" s="58">
        <f>VLOOKUP($C50,'Retribuciones 2019'!$N$8:$Q$16,3,FALSE)+VLOOKUP($C50,'Retribuciones 2019'!$Y$8:$AA$16,2,FALSE)+ROUND(VLOOKUP($D50,'Retribuciones 2019'!$H$18:$I$49,2,FALSE),2)+ROUND(VLOOKUP($D50,'Retribuciones 2019'!$S$18:$T$49,2,FALSE),2)</f>
        <v>2005.7</v>
      </c>
      <c r="H50" s="96">
        <f>ROUND(('Retribuciones 2019'!$L$9*$E50*$H$63),2)+ROUND(('Retribuciones 2019'!$W$9*$E50*$H$63),2)</f>
        <v>1201.76</v>
      </c>
      <c r="I50" s="73">
        <f t="shared" si="3"/>
        <v>10848.94</v>
      </c>
      <c r="J50" s="58">
        <f>ROUND(VLOOKUP($D50,'Retribuciones 2019'!$H$18:$I$49,2,FALSE)*6+VLOOKUP($D50,'Retribuciones 2019'!$S$18:$T$49,2,FALSE)*6,2)</f>
        <v>4462.38</v>
      </c>
      <c r="K50" s="58">
        <f>ROUND('Retribuciones 2019'!$L$9*$E50*6+'Retribuciones 2019'!$W$9*$E50*6,2)</f>
        <v>7210.56</v>
      </c>
      <c r="L50" s="60">
        <f>ROUND(VLOOKUP($C50,'Retribuciones 2019'!$H$8:$K$16,4,FALSE)*6+VLOOKUP($C50,'Retribuciones 2019'!$S$8:$V$16,4,FALSE)*6,2)</f>
        <v>1215.3</v>
      </c>
      <c r="M50" s="75">
        <f t="shared" si="4"/>
        <v>12888.24</v>
      </c>
      <c r="N50" s="75">
        <f t="shared" si="2"/>
        <v>23737.18</v>
      </c>
    </row>
    <row r="51" spans="1:14" s="67" customFormat="1" ht="12" customHeight="1">
      <c r="A51" s="61">
        <v>262</v>
      </c>
      <c r="B51" s="63" t="s">
        <v>97</v>
      </c>
      <c r="C51" s="56" t="s">
        <v>69</v>
      </c>
      <c r="D51" s="56">
        <v>16</v>
      </c>
      <c r="E51" s="56">
        <v>28</v>
      </c>
      <c r="F51" s="58">
        <f>ROUND(VLOOKUP($C51,'Retribuciones 2019'!$H$8:$L$16,2,FALSE)*6+VLOOKUP($C51,'Retribuciones 2019'!$S$8:$W$16,2,FALSE)*6,2)</f>
        <v>7641.48</v>
      </c>
      <c r="G51" s="58">
        <f>VLOOKUP($C51,'Retribuciones 2019'!$N$8:$Q$16,3,FALSE)+VLOOKUP($C51,'Retribuciones 2019'!$Y$8:$AA$16,2,FALSE)+ROUND(VLOOKUP($D51,'Retribuciones 2019'!$H$18:$I$49,2,FALSE),2)+ROUND(VLOOKUP($D51,'Retribuciones 2019'!$S$18:$T$49,2,FALSE),2)</f>
        <v>2005.7</v>
      </c>
      <c r="H51" s="96">
        <f>ROUND(('Retribuciones 2019'!$L$9*$E51*$H$63),2)+ROUND(('Retribuciones 2019'!$W$9*$E51*$H$63),2)</f>
        <v>1201.76</v>
      </c>
      <c r="I51" s="73">
        <f t="shared" si="3"/>
        <v>10848.94</v>
      </c>
      <c r="J51" s="58">
        <f>ROUND(VLOOKUP($D51,'Retribuciones 2019'!$H$18:$I$49,2,FALSE)*6+VLOOKUP($D51,'Retribuciones 2019'!$S$18:$T$49,2,FALSE)*6,2)</f>
        <v>4462.38</v>
      </c>
      <c r="K51" s="58">
        <f>ROUND('Retribuciones 2019'!$L$9*$E51*6+'Retribuciones 2019'!$W$9*$E51*6,2)</f>
        <v>7210.56</v>
      </c>
      <c r="L51" s="60">
        <f>ROUND(VLOOKUP($C51,'Retribuciones 2019'!$H$8:$K$16,4,FALSE)*6+VLOOKUP($C51,'Retribuciones 2019'!$S$8:$V$16,4,FALSE)*6,2)</f>
        <v>1215.3</v>
      </c>
      <c r="M51" s="75">
        <f t="shared" si="4"/>
        <v>12888.24</v>
      </c>
      <c r="N51" s="75">
        <f t="shared" si="2"/>
        <v>23737.18</v>
      </c>
    </row>
    <row r="52" spans="1:14" s="70" customFormat="1" ht="12" customHeight="1">
      <c r="A52" s="61">
        <v>263</v>
      </c>
      <c r="B52" s="63" t="s">
        <v>126</v>
      </c>
      <c r="C52" s="56" t="s">
        <v>69</v>
      </c>
      <c r="D52" s="56">
        <v>16</v>
      </c>
      <c r="E52" s="56">
        <v>28</v>
      </c>
      <c r="F52" s="58">
        <f>ROUND(VLOOKUP($C52,'Retribuciones 2019'!$H$8:$L$16,2,FALSE)*6+VLOOKUP($C52,'Retribuciones 2019'!$S$8:$W$16,2,FALSE)*6,2)</f>
        <v>7641.48</v>
      </c>
      <c r="G52" s="58">
        <f>VLOOKUP($C52,'Retribuciones 2019'!$N$8:$Q$16,3,FALSE)+VLOOKUP($C52,'Retribuciones 2019'!$Y$8:$AA$16,2,FALSE)+ROUND(VLOOKUP($D52,'Retribuciones 2019'!$H$18:$I$49,2,FALSE),2)+ROUND(VLOOKUP($D52,'Retribuciones 2019'!$S$18:$T$49,2,FALSE),2)</f>
        <v>2005.7</v>
      </c>
      <c r="H52" s="96">
        <f>ROUND(('Retribuciones 2019'!$L$9*$E52*$H$63),2)+ROUND(('Retribuciones 2019'!$W$9*$E52*$H$63),2)</f>
        <v>1201.76</v>
      </c>
      <c r="I52" s="73">
        <f t="shared" si="3"/>
        <v>10848.94</v>
      </c>
      <c r="J52" s="58">
        <f>ROUND(VLOOKUP($D52,'Retribuciones 2019'!$H$18:$I$49,2,FALSE)*6+VLOOKUP($D52,'Retribuciones 2019'!$S$18:$T$49,2,FALSE)*6,2)</f>
        <v>4462.38</v>
      </c>
      <c r="K52" s="58">
        <f>ROUND('Retribuciones 2019'!$L$9*$E52*6+'Retribuciones 2019'!$W$9*$E52*6,2)</f>
        <v>7210.56</v>
      </c>
      <c r="L52" s="60">
        <f>ROUND(VLOOKUP($C52,'Retribuciones 2019'!$H$8:$K$16,4,FALSE)*6+VLOOKUP($C52,'Retribuciones 2019'!$S$8:$V$16,4,FALSE)*6,2)</f>
        <v>1215.3</v>
      </c>
      <c r="M52" s="73">
        <f t="shared" si="4"/>
        <v>12888.24</v>
      </c>
      <c r="N52" s="75">
        <f t="shared" si="2"/>
        <v>23737.18</v>
      </c>
    </row>
    <row r="53" spans="1:14" s="67" customFormat="1" ht="12" customHeight="1">
      <c r="A53" s="61">
        <v>264</v>
      </c>
      <c r="B53" s="63" t="s">
        <v>98</v>
      </c>
      <c r="C53" s="56" t="s">
        <v>69</v>
      </c>
      <c r="D53" s="56">
        <v>16</v>
      </c>
      <c r="E53" s="56">
        <v>28</v>
      </c>
      <c r="F53" s="58">
        <f>ROUND(VLOOKUP($C53,'Retribuciones 2019'!$H$8:$L$16,2,FALSE)*6+VLOOKUP($C53,'Retribuciones 2019'!$S$8:$W$16,2,FALSE)*6,2)</f>
        <v>7641.48</v>
      </c>
      <c r="G53" s="58">
        <f>VLOOKUP($C53,'Retribuciones 2019'!$N$8:$Q$16,3,FALSE)+VLOOKUP($C53,'Retribuciones 2019'!$Y$8:$AA$16,2,FALSE)+ROUND(VLOOKUP($D53,'Retribuciones 2019'!$H$18:$I$49,2,FALSE),2)+ROUND(VLOOKUP($D53,'Retribuciones 2019'!$S$18:$T$49,2,FALSE),2)</f>
        <v>2005.7</v>
      </c>
      <c r="H53" s="96">
        <f>ROUND(('Retribuciones 2019'!$L$9*$E53*$H$63),2)+ROUND(('Retribuciones 2019'!$W$9*$E53*$H$63),2)</f>
        <v>1201.76</v>
      </c>
      <c r="I53" s="73">
        <f t="shared" si="3"/>
        <v>10848.94</v>
      </c>
      <c r="J53" s="58">
        <f>ROUND(VLOOKUP($D53,'Retribuciones 2019'!$H$18:$I$49,2,FALSE)*6+VLOOKUP($D53,'Retribuciones 2019'!$S$18:$T$49,2,FALSE)*6,2)</f>
        <v>4462.38</v>
      </c>
      <c r="K53" s="58">
        <f>ROUND('Retribuciones 2019'!$L$9*$E53*6+'Retribuciones 2019'!$W$9*$E53*6,2)</f>
        <v>7210.56</v>
      </c>
      <c r="L53" s="60">
        <f>ROUND(VLOOKUP($C53,'Retribuciones 2019'!$H$8:$K$16,4,FALSE)*6+VLOOKUP($C53,'Retribuciones 2019'!$S$8:$V$16,4,FALSE)*6,2)</f>
        <v>1215.3</v>
      </c>
      <c r="M53" s="75">
        <f t="shared" si="4"/>
        <v>12888.24</v>
      </c>
      <c r="N53" s="75">
        <f t="shared" si="2"/>
        <v>23737.18</v>
      </c>
    </row>
    <row r="54" spans="1:14" s="67" customFormat="1" ht="12" customHeight="1">
      <c r="A54" s="61">
        <v>265</v>
      </c>
      <c r="B54" s="63" t="s">
        <v>99</v>
      </c>
      <c r="C54" s="56" t="s">
        <v>69</v>
      </c>
      <c r="D54" s="56">
        <v>16</v>
      </c>
      <c r="E54" s="56">
        <v>28</v>
      </c>
      <c r="F54" s="58">
        <f>ROUND(VLOOKUP($C54,'Retribuciones 2019'!$H$8:$L$16,2,FALSE)*6+VLOOKUP($C54,'Retribuciones 2019'!$S$8:$W$16,2,FALSE)*6,2)</f>
        <v>7641.48</v>
      </c>
      <c r="G54" s="58">
        <f>VLOOKUP($C54,'Retribuciones 2019'!$N$8:$Q$16,3,FALSE)+VLOOKUP($C54,'Retribuciones 2019'!$Y$8:$AA$16,2,FALSE)+ROUND(VLOOKUP($D54,'Retribuciones 2019'!$H$18:$I$49,2,FALSE),2)+ROUND(VLOOKUP($D54,'Retribuciones 2019'!$S$18:$T$49,2,FALSE),2)</f>
        <v>2005.7</v>
      </c>
      <c r="H54" s="96">
        <f>ROUND(('Retribuciones 2019'!$L$9*$E54*$H$63),2)+ROUND(('Retribuciones 2019'!$W$9*$E54*$H$63),2)</f>
        <v>1201.76</v>
      </c>
      <c r="I54" s="73">
        <f t="shared" si="3"/>
        <v>10848.94</v>
      </c>
      <c r="J54" s="58">
        <f>ROUND(VLOOKUP($D54,'Retribuciones 2019'!$H$18:$I$49,2,FALSE)*6+VLOOKUP($D54,'Retribuciones 2019'!$S$18:$T$49,2,FALSE)*6,2)</f>
        <v>4462.38</v>
      </c>
      <c r="K54" s="58">
        <f>ROUND('Retribuciones 2019'!$L$9*$E54*6+'Retribuciones 2019'!$W$9*$E54*6,2)</f>
        <v>7210.56</v>
      </c>
      <c r="L54" s="60">
        <f>ROUND(VLOOKUP($C54,'Retribuciones 2019'!$H$8:$K$16,4,FALSE)*6+VLOOKUP($C54,'Retribuciones 2019'!$S$8:$V$16,4,FALSE)*6,2)</f>
        <v>1215.3</v>
      </c>
      <c r="M54" s="75">
        <f t="shared" si="4"/>
        <v>12888.24</v>
      </c>
      <c r="N54" s="75">
        <f t="shared" si="2"/>
        <v>23737.18</v>
      </c>
    </row>
    <row r="55" spans="1:14" s="67" customFormat="1" ht="12" customHeight="1">
      <c r="A55" s="61">
        <v>266</v>
      </c>
      <c r="B55" s="63" t="s">
        <v>100</v>
      </c>
      <c r="C55" s="56" t="s">
        <v>69</v>
      </c>
      <c r="D55" s="56">
        <v>16</v>
      </c>
      <c r="E55" s="56">
        <v>28</v>
      </c>
      <c r="F55" s="58">
        <f>ROUND(VLOOKUP($C55,'Retribuciones 2019'!$H$8:$L$16,2,FALSE)*6+VLOOKUP($C55,'Retribuciones 2019'!$S$8:$W$16,2,FALSE)*6,2)</f>
        <v>7641.48</v>
      </c>
      <c r="G55" s="58">
        <f>VLOOKUP($C55,'Retribuciones 2019'!$N$8:$Q$16,3,FALSE)+VLOOKUP($C55,'Retribuciones 2019'!$Y$8:$AA$16,2,FALSE)+ROUND(VLOOKUP($D55,'Retribuciones 2019'!$H$18:$I$49,2,FALSE),2)+ROUND(VLOOKUP($D55,'Retribuciones 2019'!$S$18:$T$49,2,FALSE),2)</f>
        <v>2005.7</v>
      </c>
      <c r="H55" s="96">
        <f>ROUND(('Retribuciones 2019'!$L$9*$E55*$H$63),2)+ROUND(('Retribuciones 2019'!$W$9*$E55*$H$63),2)</f>
        <v>1201.76</v>
      </c>
      <c r="I55" s="73">
        <f t="shared" si="3"/>
        <v>10848.94</v>
      </c>
      <c r="J55" s="58">
        <f>ROUND(VLOOKUP($D55,'Retribuciones 2019'!$H$18:$I$49,2,FALSE)*6+VLOOKUP($D55,'Retribuciones 2019'!$S$18:$T$49,2,FALSE)*6,2)</f>
        <v>4462.38</v>
      </c>
      <c r="K55" s="58">
        <f>ROUND('Retribuciones 2019'!$L$9*$E55*6+'Retribuciones 2019'!$W$9*$E55*6,2)</f>
        <v>7210.56</v>
      </c>
      <c r="L55" s="60">
        <f>ROUND(VLOOKUP($C55,'Retribuciones 2019'!$H$8:$K$16,4,FALSE)*6+VLOOKUP($C55,'Retribuciones 2019'!$S$8:$V$16,4,FALSE)*6,2)</f>
        <v>1215.3</v>
      </c>
      <c r="M55" s="75">
        <f t="shared" si="4"/>
        <v>12888.24</v>
      </c>
      <c r="N55" s="75">
        <f t="shared" si="2"/>
        <v>23737.18</v>
      </c>
    </row>
    <row r="56" spans="1:14" s="65" customFormat="1" ht="12" customHeight="1">
      <c r="A56" s="61">
        <v>267</v>
      </c>
      <c r="B56" s="63" t="s">
        <v>101</v>
      </c>
      <c r="C56" s="56" t="s">
        <v>69</v>
      </c>
      <c r="D56" s="56">
        <v>14</v>
      </c>
      <c r="E56" s="56">
        <v>25</v>
      </c>
      <c r="F56" s="58">
        <f>ROUND(VLOOKUP($C56,'Retribuciones 2019'!$H$8:$L$16,2,FALSE)*6+VLOOKUP($C56,'Retribuciones 2019'!$S$8:$W$16,2,FALSE)*6,2)</f>
        <v>7641.48</v>
      </c>
      <c r="G56" s="58">
        <f>VLOOKUP($C56,'Retribuciones 2019'!$N$8:$Q$16,3,FALSE)+VLOOKUP($C56,'Retribuciones 2019'!$Y$8:$AA$16,2,FALSE)+ROUND(VLOOKUP($D56,'Retribuciones 2019'!$H$18:$I$49,2,FALSE),2)+ROUND(VLOOKUP($D56,'Retribuciones 2019'!$S$18:$T$49,2,FALSE),2)</f>
        <v>1910.25</v>
      </c>
      <c r="H56" s="96">
        <f>ROUND(('Retribuciones 2019'!$L$9*$E56*$H$63),2)+ROUND(('Retribuciones 2019'!$W$9*$E56*$H$63),2)</f>
        <v>1073</v>
      </c>
      <c r="I56" s="73">
        <f t="shared" si="3"/>
        <v>10624.73</v>
      </c>
      <c r="J56" s="58">
        <f>ROUND(VLOOKUP($D56,'Retribuciones 2019'!$H$18:$I$49,2,FALSE)*6+VLOOKUP($D56,'Retribuciones 2019'!$S$18:$T$49,2,FALSE)*6,2)</f>
        <v>3889.68</v>
      </c>
      <c r="K56" s="58">
        <f>ROUND('Retribuciones 2019'!$L$9*$E56*6+'Retribuciones 2019'!$W$9*$E56*6,2)</f>
        <v>6438</v>
      </c>
      <c r="L56" s="60">
        <f>ROUND(VLOOKUP($C56,'Retribuciones 2019'!$H$8:$K$16,4,FALSE)*6+VLOOKUP($C56,'Retribuciones 2019'!$S$8:$V$16,4,FALSE)*6,2)</f>
        <v>1215.3</v>
      </c>
      <c r="M56" s="75">
        <f t="shared" si="4"/>
        <v>11542.98</v>
      </c>
      <c r="N56" s="75">
        <f t="shared" si="2"/>
        <v>22167.71</v>
      </c>
    </row>
    <row r="57" spans="1:226" s="62" customFormat="1" ht="12" customHeight="1">
      <c r="A57" s="61">
        <v>271</v>
      </c>
      <c r="B57" s="63" t="s">
        <v>130</v>
      </c>
      <c r="C57" s="56" t="s">
        <v>69</v>
      </c>
      <c r="D57" s="56">
        <v>12</v>
      </c>
      <c r="E57" s="56">
        <v>18</v>
      </c>
      <c r="F57" s="58">
        <f>ROUND(VLOOKUP($C57,'Retribuciones 2019'!$H$8:$L$16,2,FALSE)*6+VLOOKUP($C57,'Retribuciones 2019'!$S$8:$W$16,2,FALSE)*6,2)</f>
        <v>7641.48</v>
      </c>
      <c r="G57" s="58">
        <f>VLOOKUP($C57,'Retribuciones 2019'!$N$8:$Q$16,3,FALSE)+VLOOKUP($C57,'Retribuciones 2019'!$Y$8:$AA$16,2,FALSE)+ROUND(VLOOKUP($D57,'Retribuciones 2019'!$H$18:$I$49,2,FALSE),2)+ROUND(VLOOKUP($D57,'Retribuciones 2019'!$S$18:$T$49,2,FALSE),2)</f>
        <v>1814.73</v>
      </c>
      <c r="H57" s="96">
        <f>ROUND(('Retribuciones 2019'!$L$9*$E57*$H$63),2)+ROUND(('Retribuciones 2019'!$W$9*$E57*$H$63),2)</f>
        <v>772.56</v>
      </c>
      <c r="I57" s="73">
        <f t="shared" si="3"/>
        <v>10228.769999999999</v>
      </c>
      <c r="J57" s="58">
        <f>ROUND(VLOOKUP($D57,'Retribuciones 2019'!$H$18:$I$49,2,FALSE)*6+VLOOKUP($D57,'Retribuciones 2019'!$S$18:$T$49,2,FALSE)*6,2)</f>
        <v>3316.56</v>
      </c>
      <c r="K57" s="58">
        <f>ROUND('Retribuciones 2019'!$L$9*$E57*6+'Retribuciones 2019'!$W$9*$E57*6,2)</f>
        <v>4635.36</v>
      </c>
      <c r="L57" s="60">
        <f>ROUND(VLOOKUP($C57,'Retribuciones 2019'!$H$8:$K$16,4,FALSE)*6+VLOOKUP($C57,'Retribuciones 2019'!$S$8:$V$16,4,FALSE)*6,2)</f>
        <v>1215.3</v>
      </c>
      <c r="M57" s="75">
        <f t="shared" si="4"/>
        <v>9167.22</v>
      </c>
      <c r="N57" s="75">
        <f t="shared" si="2"/>
        <v>19395.989999999998</v>
      </c>
      <c r="O57" s="58"/>
      <c r="P57" s="75"/>
      <c r="Q57" s="61"/>
      <c r="R57" s="63"/>
      <c r="S57" s="61"/>
      <c r="T57" s="56"/>
      <c r="U57" s="56"/>
      <c r="V57" s="56"/>
      <c r="W57" s="58"/>
      <c r="X57" s="59"/>
      <c r="Y57" s="58"/>
      <c r="Z57" s="58"/>
      <c r="AA57" s="59"/>
      <c r="AB57" s="73"/>
      <c r="AC57" s="58"/>
      <c r="AD57" s="58"/>
      <c r="AE57" s="60"/>
      <c r="AF57" s="74"/>
      <c r="AG57" s="74"/>
      <c r="AH57" s="74"/>
      <c r="AI57" s="75"/>
      <c r="AJ57" s="60"/>
      <c r="AK57" s="75"/>
      <c r="AL57" s="58"/>
      <c r="AM57" s="75"/>
      <c r="AN57" s="61"/>
      <c r="AO57" s="63"/>
      <c r="AP57" s="61"/>
      <c r="AQ57" s="56"/>
      <c r="AR57" s="56"/>
      <c r="AS57" s="56"/>
      <c r="AT57" s="58"/>
      <c r="AU57" s="59"/>
      <c r="AV57" s="58"/>
      <c r="AW57" s="58"/>
      <c r="AX57" s="59"/>
      <c r="AY57" s="73"/>
      <c r="AZ57" s="58"/>
      <c r="BA57" s="58"/>
      <c r="BB57" s="60"/>
      <c r="BC57" s="74"/>
      <c r="BD57" s="74"/>
      <c r="BE57" s="74"/>
      <c r="BF57" s="75"/>
      <c r="BG57" s="60"/>
      <c r="BH57" s="75"/>
      <c r="BI57" s="58"/>
      <c r="BJ57" s="75"/>
      <c r="BK57" s="61"/>
      <c r="BL57" s="63"/>
      <c r="BM57" s="61"/>
      <c r="BN57" s="56"/>
      <c r="BO57" s="56"/>
      <c r="BP57" s="56"/>
      <c r="BQ57" s="58"/>
      <c r="BR57" s="59"/>
      <c r="BS57" s="58"/>
      <c r="BT57" s="58"/>
      <c r="BU57" s="59"/>
      <c r="BV57" s="73"/>
      <c r="BW57" s="58"/>
      <c r="BX57" s="58"/>
      <c r="BY57" s="60"/>
      <c r="BZ57" s="74"/>
      <c r="CA57" s="74"/>
      <c r="CB57" s="74"/>
      <c r="CC57" s="75"/>
      <c r="CD57" s="60"/>
      <c r="CE57" s="75"/>
      <c r="CF57" s="58"/>
      <c r="CG57" s="75"/>
      <c r="CH57" s="61"/>
      <c r="CI57" s="63"/>
      <c r="CJ57" s="61"/>
      <c r="CK57" s="56"/>
      <c r="CL57" s="56"/>
      <c r="CM57" s="56"/>
      <c r="CN57" s="58"/>
      <c r="CO57" s="59"/>
      <c r="CP57" s="58"/>
      <c r="CQ57" s="58"/>
      <c r="CR57" s="59"/>
      <c r="CS57" s="73"/>
      <c r="CT57" s="58"/>
      <c r="CU57" s="58"/>
      <c r="CV57" s="60"/>
      <c r="CW57" s="74"/>
      <c r="CX57" s="74"/>
      <c r="CY57" s="74"/>
      <c r="CZ57" s="75"/>
      <c r="DA57" s="60"/>
      <c r="DB57" s="75"/>
      <c r="DC57" s="58"/>
      <c r="DD57" s="75"/>
      <c r="DE57" s="61"/>
      <c r="DF57" s="63"/>
      <c r="DG57" s="61"/>
      <c r="DH57" s="56"/>
      <c r="DI57" s="56"/>
      <c r="DJ57" s="56"/>
      <c r="DK57" s="58"/>
      <c r="DL57" s="59"/>
      <c r="DM57" s="58"/>
      <c r="DN57" s="58"/>
      <c r="DO57" s="59"/>
      <c r="DP57" s="73"/>
      <c r="DQ57" s="58"/>
      <c r="DR57" s="58"/>
      <c r="DS57" s="60"/>
      <c r="DT57" s="74"/>
      <c r="DU57" s="74"/>
      <c r="DV57" s="74"/>
      <c r="DW57" s="75"/>
      <c r="DX57" s="60"/>
      <c r="DY57" s="75"/>
      <c r="DZ57" s="58"/>
      <c r="EA57" s="75"/>
      <c r="EB57" s="61"/>
      <c r="EC57" s="63"/>
      <c r="ED57" s="61"/>
      <c r="EE57" s="56"/>
      <c r="EF57" s="56"/>
      <c r="EG57" s="56"/>
      <c r="EH57" s="58"/>
      <c r="EI57" s="59"/>
      <c r="EJ57" s="58"/>
      <c r="EK57" s="58"/>
      <c r="EL57" s="59"/>
      <c r="EM57" s="73"/>
      <c r="EN57" s="58"/>
      <c r="EO57" s="58"/>
      <c r="EP57" s="60"/>
      <c r="EQ57" s="74"/>
      <c r="ER57" s="74"/>
      <c r="ES57" s="74"/>
      <c r="ET57" s="75"/>
      <c r="EU57" s="60"/>
      <c r="EV57" s="75"/>
      <c r="EW57" s="58"/>
      <c r="EX57" s="75"/>
      <c r="EY57" s="61"/>
      <c r="EZ57" s="63"/>
      <c r="FA57" s="61"/>
      <c r="FB57" s="56"/>
      <c r="FC57" s="56"/>
      <c r="FD57" s="56"/>
      <c r="FE57" s="58"/>
      <c r="FF57" s="59"/>
      <c r="FG57" s="58"/>
      <c r="FH57" s="58"/>
      <c r="FI57" s="59"/>
      <c r="FJ57" s="73"/>
      <c r="FK57" s="58"/>
      <c r="FL57" s="58"/>
      <c r="FM57" s="60"/>
      <c r="FN57" s="74"/>
      <c r="FO57" s="74"/>
      <c r="FP57" s="74"/>
      <c r="FQ57" s="75"/>
      <c r="FR57" s="60"/>
      <c r="FS57" s="75"/>
      <c r="FT57" s="58"/>
      <c r="FU57" s="75"/>
      <c r="FV57" s="61"/>
      <c r="FW57" s="63"/>
      <c r="FX57" s="61"/>
      <c r="FY57" s="56"/>
      <c r="FZ57" s="56"/>
      <c r="GA57" s="56"/>
      <c r="GB57" s="58"/>
      <c r="GC57" s="59"/>
      <c r="GD57" s="58"/>
      <c r="GE57" s="58"/>
      <c r="GF57" s="59"/>
      <c r="GG57" s="73"/>
      <c r="GH57" s="58"/>
      <c r="GI57" s="58"/>
      <c r="GJ57" s="60"/>
      <c r="GK57" s="74"/>
      <c r="GL57" s="74"/>
      <c r="GM57" s="74"/>
      <c r="GN57" s="75"/>
      <c r="GO57" s="60"/>
      <c r="GP57" s="75"/>
      <c r="GQ57" s="58"/>
      <c r="GR57" s="75"/>
      <c r="GS57" s="61"/>
      <c r="GT57" s="63"/>
      <c r="GU57" s="61"/>
      <c r="GV57" s="56"/>
      <c r="GW57" s="56"/>
      <c r="GX57" s="56"/>
      <c r="GY57" s="58"/>
      <c r="GZ57" s="59"/>
      <c r="HA57" s="58"/>
      <c r="HB57" s="58"/>
      <c r="HC57" s="59"/>
      <c r="HD57" s="73"/>
      <c r="HE57" s="58"/>
      <c r="HF57" s="58"/>
      <c r="HG57" s="60"/>
      <c r="HH57" s="74"/>
      <c r="HI57" s="74"/>
      <c r="HJ57" s="74"/>
      <c r="HK57" s="75"/>
      <c r="HL57" s="60"/>
      <c r="HM57" s="75"/>
      <c r="HN57" s="58"/>
      <c r="HO57" s="75"/>
      <c r="HP57" s="61"/>
      <c r="HQ57" s="63"/>
      <c r="HR57" s="61"/>
    </row>
    <row r="58" spans="1:14" s="62" customFormat="1" ht="12" customHeight="1">
      <c r="A58" s="61">
        <v>272</v>
      </c>
      <c r="B58" s="63" t="s">
        <v>131</v>
      </c>
      <c r="C58" s="56" t="s">
        <v>69</v>
      </c>
      <c r="D58" s="56">
        <v>12</v>
      </c>
      <c r="E58" s="56">
        <v>18</v>
      </c>
      <c r="F58" s="58">
        <f>ROUND(VLOOKUP($C58,'Retribuciones 2019'!$H$8:$L$16,2,FALSE)*6+VLOOKUP($C58,'Retribuciones 2019'!$S$8:$W$16,2,FALSE)*6,2)</f>
        <v>7641.48</v>
      </c>
      <c r="G58" s="58">
        <f>VLOOKUP($C58,'Retribuciones 2019'!$N$8:$Q$16,3,FALSE)+VLOOKUP($C58,'Retribuciones 2019'!$Y$8:$AA$16,2,FALSE)+ROUND(VLOOKUP($D58,'Retribuciones 2019'!$H$18:$I$49,2,FALSE),2)+ROUND(VLOOKUP($D58,'Retribuciones 2019'!$S$18:$T$49,2,FALSE),2)</f>
        <v>1814.73</v>
      </c>
      <c r="H58" s="96">
        <f>ROUND(('Retribuciones 2019'!$L$9*$E58*$H$63),2)+ROUND(('Retribuciones 2019'!$W$9*$E58*$H$63),2)</f>
        <v>772.56</v>
      </c>
      <c r="I58" s="73">
        <f t="shared" si="3"/>
        <v>10228.769999999999</v>
      </c>
      <c r="J58" s="58">
        <f>ROUND(VLOOKUP($D58,'Retribuciones 2019'!$H$18:$I$49,2,FALSE)*6+VLOOKUP($D58,'Retribuciones 2019'!$S$18:$T$49,2,FALSE)*6,2)</f>
        <v>3316.56</v>
      </c>
      <c r="K58" s="58">
        <f>ROUND('Retribuciones 2019'!$L$9*$E58*6+'Retribuciones 2019'!$W$9*$E58*6,2)</f>
        <v>4635.36</v>
      </c>
      <c r="L58" s="60">
        <f>ROUND(VLOOKUP($C58,'Retribuciones 2019'!$H$8:$K$16,4,FALSE)*6+VLOOKUP($C58,'Retribuciones 2019'!$S$8:$V$16,4,FALSE)*6,2)</f>
        <v>1215.3</v>
      </c>
      <c r="M58" s="75">
        <f t="shared" si="4"/>
        <v>9167.22</v>
      </c>
      <c r="N58" s="75">
        <f t="shared" si="2"/>
        <v>19395.989999999998</v>
      </c>
    </row>
    <row r="59" spans="1:14" s="15" customFormat="1" ht="12" customHeight="1">
      <c r="A59" s="21"/>
      <c r="B59" s="23"/>
      <c r="C59" s="21"/>
      <c r="D59" s="21"/>
      <c r="E59" s="21"/>
      <c r="F59" s="20"/>
      <c r="G59" s="20"/>
      <c r="H59" s="20"/>
      <c r="I59" s="45"/>
      <c r="J59" s="20"/>
      <c r="K59" s="20"/>
      <c r="L59" s="12"/>
      <c r="M59" s="45"/>
      <c r="N59" s="45"/>
    </row>
    <row r="60" spans="1:14" s="15" customFormat="1" ht="12" customHeight="1">
      <c r="A60" s="2"/>
      <c r="B60" s="44"/>
      <c r="C60" s="21"/>
      <c r="D60" s="21"/>
      <c r="E60" s="21"/>
      <c r="F60" s="20"/>
      <c r="G60" s="20"/>
      <c r="H60" s="20"/>
      <c r="I60" s="42"/>
      <c r="J60" s="20"/>
      <c r="K60" s="20"/>
      <c r="L60" s="20"/>
      <c r="M60" s="43"/>
      <c r="N60" s="43"/>
    </row>
    <row r="61" spans="1:14" s="15" customFormat="1" ht="12" customHeight="1">
      <c r="A61" s="2"/>
      <c r="B61" s="44"/>
      <c r="C61" s="21"/>
      <c r="D61" s="21"/>
      <c r="E61" s="21"/>
      <c r="F61" s="20"/>
      <c r="G61" s="20"/>
      <c r="H61" s="20"/>
      <c r="I61" s="42"/>
      <c r="J61" s="20"/>
      <c r="K61" s="20"/>
      <c r="L61" s="12"/>
      <c r="M61" s="43"/>
      <c r="N61" s="43"/>
    </row>
    <row r="62" spans="2:14" ht="12" customHeight="1">
      <c r="B62" s="33"/>
      <c r="C62" s="33"/>
      <c r="D62" s="9"/>
      <c r="E62" s="51"/>
      <c r="F62" s="13"/>
      <c r="G62" s="8"/>
      <c r="H62" s="8"/>
      <c r="I62" s="18"/>
      <c r="J62" s="53"/>
      <c r="K62" s="13"/>
      <c r="L62" s="53"/>
      <c r="M62" s="30"/>
      <c r="N62" s="30"/>
    </row>
    <row r="63" spans="1:14" ht="12" customHeight="1">
      <c r="A63" s="9"/>
      <c r="B63" s="64"/>
      <c r="C63" s="9"/>
      <c r="D63" s="9"/>
      <c r="E63" s="5"/>
      <c r="F63" s="9"/>
      <c r="G63" s="9"/>
      <c r="H63" s="38">
        <v>1</v>
      </c>
      <c r="I63" s="4"/>
      <c r="J63" s="53"/>
      <c r="K63" s="9"/>
      <c r="L63" s="4"/>
      <c r="M63" s="9"/>
      <c r="N63" s="9"/>
    </row>
    <row r="64" spans="10:14" ht="12.75">
      <c r="J64" s="53"/>
      <c r="N64" s="14"/>
    </row>
    <row r="65" spans="10:14" ht="12.75">
      <c r="J65" s="53"/>
      <c r="N65" s="14"/>
    </row>
    <row r="66" spans="10:14" ht="12.75">
      <c r="J66" s="53"/>
      <c r="N66" s="14"/>
    </row>
    <row r="67" spans="10:14" ht="12.75">
      <c r="J67" s="53"/>
      <c r="N67" s="14"/>
    </row>
    <row r="68" spans="10:14" ht="12.75">
      <c r="J68" s="53"/>
      <c r="N68" s="14"/>
    </row>
    <row r="69" spans="10:14" ht="12.75">
      <c r="J69" s="53"/>
      <c r="N69" s="14"/>
    </row>
    <row r="70" spans="10:14" ht="12.75">
      <c r="J70" s="53"/>
      <c r="N70" s="14"/>
    </row>
    <row r="71" spans="10:14" ht="12.75">
      <c r="J71" s="53"/>
      <c r="N71" s="14"/>
    </row>
    <row r="72" spans="10:14" ht="12.75">
      <c r="J72" s="53"/>
      <c r="N72" s="14"/>
    </row>
    <row r="73" spans="10:14" ht="12.75">
      <c r="J73" s="53"/>
      <c r="N73" s="14"/>
    </row>
    <row r="74" spans="10:14" ht="12.75">
      <c r="J74" s="53"/>
      <c r="N74" s="14"/>
    </row>
    <row r="75" spans="10:14" ht="12.75">
      <c r="J75" s="53"/>
      <c r="N75" s="14"/>
    </row>
    <row r="76" spans="10:14" ht="12.75">
      <c r="J76" s="53"/>
      <c r="N76" s="14"/>
    </row>
    <row r="77" spans="10:14" ht="12.75">
      <c r="J77" s="53"/>
      <c r="N77" s="14"/>
    </row>
    <row r="78" spans="10:14" ht="12.75">
      <c r="J78" s="53"/>
      <c r="N78" s="14"/>
    </row>
    <row r="79" spans="4:14" ht="12.75">
      <c r="D79" s="14">
        <f>SUM('Laborales 2019'!$D$60:$D$78)</f>
        <v>0</v>
      </c>
      <c r="J79" s="53"/>
      <c r="N79" s="14"/>
    </row>
    <row r="80" spans="10:14" ht="12.75">
      <c r="J80" s="53"/>
      <c r="N80" s="14"/>
    </row>
    <row r="81" spans="10:14" ht="12.75">
      <c r="J81" s="53"/>
      <c r="N81" s="14"/>
    </row>
    <row r="82" spans="10:14" ht="12.75">
      <c r="J82" s="53"/>
      <c r="N82" s="14"/>
    </row>
    <row r="83" spans="10:14" ht="12.75">
      <c r="J83" s="53"/>
      <c r="N83" s="14"/>
    </row>
    <row r="84" spans="10:14" ht="12.75">
      <c r="J84" s="53"/>
      <c r="N84" s="14"/>
    </row>
    <row r="85" spans="10:14" ht="12.75">
      <c r="J85" s="53"/>
      <c r="N85" s="14"/>
    </row>
    <row r="86" spans="10:14" ht="12.75">
      <c r="J86" s="53"/>
      <c r="N86" s="14"/>
    </row>
    <row r="87" spans="10:14" ht="12.75">
      <c r="J87" s="53"/>
      <c r="N87" s="14"/>
    </row>
    <row r="88" ht="12.75">
      <c r="N88" s="14"/>
    </row>
    <row r="89" ht="12.75">
      <c r="N89" s="14"/>
    </row>
    <row r="90" ht="12.75">
      <c r="N90" s="14"/>
    </row>
    <row r="91" ht="12.75">
      <c r="N91" s="14"/>
    </row>
    <row r="92" ht="12.75">
      <c r="N92" s="14"/>
    </row>
    <row r="93" ht="12.75">
      <c r="N93" s="14"/>
    </row>
    <row r="94" ht="12.75">
      <c r="N94" s="14"/>
    </row>
    <row r="95" ht="12.75">
      <c r="N95" s="14"/>
    </row>
    <row r="96" ht="12.75">
      <c r="N96" s="14"/>
    </row>
    <row r="97" ht="12.75">
      <c r="N97" s="14"/>
    </row>
    <row r="98" ht="12.75">
      <c r="N98" s="14"/>
    </row>
    <row r="99" ht="12.75">
      <c r="N99" s="14"/>
    </row>
    <row r="100" ht="12.75">
      <c r="N100" s="14"/>
    </row>
    <row r="101" ht="12.75">
      <c r="N101" s="14"/>
    </row>
    <row r="102" ht="12.75">
      <c r="N102" s="14"/>
    </row>
    <row r="103" ht="12.75">
      <c r="N103" s="14"/>
    </row>
    <row r="104" ht="12.75">
      <c r="N104" s="14"/>
    </row>
    <row r="105" ht="12.75">
      <c r="N105" s="14"/>
    </row>
    <row r="106" ht="12.75">
      <c r="N106" s="14"/>
    </row>
    <row r="107" ht="12.75">
      <c r="N107" s="14"/>
    </row>
    <row r="108" ht="12.75">
      <c r="N108" s="14"/>
    </row>
  </sheetData>
  <sheetProtection/>
  <mergeCells count="1">
    <mergeCell ref="G4:H4"/>
  </mergeCells>
  <printOptions horizontalCentered="1"/>
  <pageMargins left="0.2362204724409449" right="0.1968503937007874" top="0.5511811023622047" bottom="0.2362204724409449" header="0.2362204724409449" footer="0.15748031496062992"/>
  <pageSetup horizontalDpi="600" verticalDpi="600" orientation="landscape" paperSize="8" scale="80" r:id="rId1"/>
  <headerFooter alignWithMargins="0">
    <oddFooter>&amp;L&amp;8&amp;F / &amp;A&amp;C&amp;8&amp;P / &amp;N&amp;R&amp;8&amp;D /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view="pageBreakPreview" zoomScaleSheetLayoutView="100" zoomScalePageLayoutView="0" workbookViewId="0" topLeftCell="A1">
      <selection activeCell="F4" sqref="F4"/>
    </sheetView>
  </sheetViews>
  <sheetFormatPr defaultColWidth="11.421875" defaultRowHeight="12.75"/>
  <cols>
    <col min="1" max="1" width="33.57421875" style="0" customWidth="1"/>
    <col min="2" max="2" width="4.7109375" style="0" customWidth="1"/>
    <col min="3" max="3" width="11.7109375" style="0" bestFit="1" customWidth="1"/>
    <col min="5" max="5" width="15.421875" style="0" customWidth="1"/>
    <col min="6" max="6" width="12.7109375" style="0" customWidth="1"/>
    <col min="7" max="10" width="11.421875" style="0" customWidth="1"/>
    <col min="11" max="11" width="14.7109375" style="0" customWidth="1"/>
    <col min="12" max="18" width="11.421875" style="0" customWidth="1"/>
    <col min="19" max="19" width="12.140625" style="0" customWidth="1"/>
    <col min="20" max="22" width="11.421875" style="0" customWidth="1"/>
    <col min="23" max="23" width="14.57421875" style="0" customWidth="1"/>
    <col min="24" max="24" width="11.421875" style="0" customWidth="1"/>
    <col min="25" max="25" width="12.7109375" style="0" customWidth="1"/>
    <col min="26" max="26" width="11.421875" style="0" customWidth="1"/>
    <col min="27" max="27" width="7.8515625" style="0" customWidth="1"/>
  </cols>
  <sheetData>
    <row r="1" spans="1:20" ht="12.75">
      <c r="A1" s="14"/>
      <c r="B1" s="14"/>
      <c r="C1" s="14"/>
      <c r="D1" s="4"/>
      <c r="E1" s="19"/>
      <c r="F1" s="14"/>
      <c r="G1" s="29"/>
      <c r="H1" s="29"/>
      <c r="I1" s="29"/>
      <c r="J1" s="32"/>
      <c r="M1" s="29"/>
      <c r="N1" s="26"/>
      <c r="O1" s="16"/>
      <c r="P1" s="16"/>
      <c r="Q1" s="25"/>
      <c r="R1" s="27"/>
      <c r="S1" s="25"/>
      <c r="T1" s="24"/>
    </row>
    <row r="2" spans="1:19" s="84" customFormat="1" ht="15">
      <c r="A2" s="146" t="s">
        <v>147</v>
      </c>
      <c r="B2" s="146"/>
      <c r="C2" s="146"/>
      <c r="D2" s="146"/>
      <c r="E2" s="146"/>
      <c r="F2" s="146"/>
      <c r="G2" s="114"/>
      <c r="H2" s="114"/>
      <c r="I2" s="114"/>
      <c r="M2" s="114"/>
      <c r="N2" s="114"/>
      <c r="S2" s="115"/>
    </row>
    <row r="3" spans="1:14" ht="27" customHeight="1">
      <c r="A3" s="82" t="s">
        <v>0</v>
      </c>
      <c r="B3" s="82" t="s">
        <v>1</v>
      </c>
      <c r="C3" s="82" t="s">
        <v>2</v>
      </c>
      <c r="D3" s="82" t="s">
        <v>3</v>
      </c>
      <c r="E3" s="82" t="s">
        <v>4</v>
      </c>
      <c r="F3" s="82" t="s">
        <v>32</v>
      </c>
      <c r="G3" s="28"/>
      <c r="H3" s="28"/>
      <c r="I3" s="28"/>
      <c r="J3" s="147"/>
      <c r="K3" s="147"/>
      <c r="L3" s="147"/>
      <c r="M3" s="28"/>
      <c r="N3" s="28"/>
    </row>
    <row r="4" spans="1:14" s="14" customFormat="1" ht="51" customHeight="1">
      <c r="A4" s="85" t="s">
        <v>5</v>
      </c>
      <c r="B4" s="85">
        <v>1</v>
      </c>
      <c r="C4" s="85">
        <v>1</v>
      </c>
      <c r="D4" s="86">
        <f>ROUND((5498.06+(5498.06*2.25%))*6,2)+ROUND((5498.06+(5498.06*2.5%))*6,2)</f>
        <v>67543.67</v>
      </c>
      <c r="E4" s="86">
        <f>ROUND((5498.06+(5498.06*2.25%)),2)+ROUND((5498.06+(5498.06*2.5%)),2)</f>
        <v>11257.28</v>
      </c>
      <c r="F4" s="86">
        <f>SUM(D4:E4)</f>
        <v>78800.95</v>
      </c>
      <c r="G4" s="13"/>
      <c r="H4" s="54"/>
      <c r="I4" s="55"/>
      <c r="J4" s="1"/>
      <c r="K4" s="1"/>
      <c r="L4" s="1"/>
      <c r="M4" s="54"/>
      <c r="N4" s="54"/>
    </row>
    <row r="5" spans="5:6" ht="12.75">
      <c r="E5" s="46"/>
      <c r="F5" s="10"/>
    </row>
    <row r="8" ht="12.75">
      <c r="C8" s="39"/>
    </row>
    <row r="9" ht="12.75">
      <c r="C9" s="39"/>
    </row>
    <row r="10" ht="12.75">
      <c r="C10" s="39"/>
    </row>
    <row r="11" ht="12.75">
      <c r="C11" s="39"/>
    </row>
    <row r="12" ht="12.75">
      <c r="C12" s="39"/>
    </row>
    <row r="13" spans="1:3" ht="12.75">
      <c r="A13" s="3"/>
      <c r="C13" s="39"/>
    </row>
    <row r="14" ht="12.75">
      <c r="C14" s="39"/>
    </row>
    <row r="15" spans="1:3" ht="12.75">
      <c r="A15" s="3"/>
      <c r="C15" s="39"/>
    </row>
    <row r="19" ht="12.75">
      <c r="A19" s="3"/>
    </row>
    <row r="20" spans="3:4" ht="12.75">
      <c r="C20" s="11"/>
      <c r="D20" s="11"/>
    </row>
    <row r="21" spans="3:4" ht="12.75">
      <c r="C21" s="11"/>
      <c r="D21" s="11"/>
    </row>
    <row r="22" ht="12.75">
      <c r="C22" s="11"/>
    </row>
    <row r="23" ht="12.75">
      <c r="C23" s="11"/>
    </row>
    <row r="25" spans="3:5" ht="12.75">
      <c r="C25" s="11"/>
      <c r="D25" s="11"/>
      <c r="E25" s="10"/>
    </row>
  </sheetData>
  <sheetProtection/>
  <mergeCells count="2">
    <mergeCell ref="A2:F2"/>
    <mergeCell ref="J3:L3"/>
  </mergeCells>
  <printOptions horizontalCentered="1" verticalCentered="1"/>
  <pageMargins left="0.7480314960629921" right="0.3937007874015748" top="0.5511811023622047" bottom="0.7480314960629921" header="0.3937007874015748" footer="0.31496062992125984"/>
  <pageSetup fitToHeight="1" fitToWidth="1" horizontalDpi="600" verticalDpi="600" orientation="portrait" paperSize="9" r:id="rId1"/>
  <headerFooter alignWithMargins="0">
    <oddFooter>&amp;L&amp;7&amp;F / &amp;A&amp;C&amp;7&amp;P / &amp;N&amp;R&amp;7&amp;D /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Consejo Insular de Aguas Tenerife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Sala de Juntas</dc:creator>
  <cp:keywords/>
  <dc:description/>
  <cp:lastModifiedBy>Sonia María Izquierdo Tabares</cp:lastModifiedBy>
  <cp:lastPrinted>2019-02-05T17:16:00Z</cp:lastPrinted>
  <dcterms:created xsi:type="dcterms:W3CDTF">2004-10-01T08:47:05Z</dcterms:created>
  <dcterms:modified xsi:type="dcterms:W3CDTF">2019-11-04T12:52:52Z</dcterms:modified>
  <cp:category/>
  <cp:version/>
  <cp:contentType/>
  <cp:contentStatus/>
</cp:coreProperties>
</file>